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900" yWindow="120" windowWidth="17460" windowHeight="11388"/>
  </bookViews>
  <sheets>
    <sheet name="Приложение 1" sheetId="1" r:id="rId1"/>
    <sheet name="Приложение 2" sheetId="2" r:id="rId2"/>
    <sheet name="Приложение 3" sheetId="8" r:id="rId3"/>
  </sheets>
  <definedNames>
    <definedName name="_xlnm._FilterDatabase" localSheetId="0" hidden="1">'Приложение 1'!$A$4:$Q$161</definedName>
    <definedName name="_xlnm._FilterDatabase" localSheetId="1" hidden="1">'Приложение 2'!$A$5:$M$271</definedName>
    <definedName name="_xlnm._FilterDatabase" localSheetId="2" hidden="1">'Приложение 3'!$A$5:$P$5</definedName>
    <definedName name="_xlnm.Print_Titles" localSheetId="0">'Приложение 1'!$4:$5</definedName>
    <definedName name="_xlnm.Print_Titles" localSheetId="1">'Приложение 2'!$4:$5</definedName>
    <definedName name="_xlnm.Print_Titles" localSheetId="2">'Приложение 3'!$4:$5</definedName>
    <definedName name="_xlnm.Print_Area" localSheetId="0">'Приложение 1'!$A$1:$P$173</definedName>
    <definedName name="_xlnm.Print_Area" localSheetId="1">'Приложение 2'!$A$1:$P$273</definedName>
    <definedName name="_xlnm.Print_Area" localSheetId="2">'Приложение 3'!$A$1:$P$81</definedName>
  </definedNames>
  <calcPr calcId="145621"/>
</workbook>
</file>

<file path=xl/calcChain.xml><?xml version="1.0" encoding="utf-8"?>
<calcChain xmlns="http://schemas.openxmlformats.org/spreadsheetml/2006/main">
  <c r="M26" i="8" l="1"/>
  <c r="N48" i="8"/>
  <c r="N47" i="8" s="1"/>
  <c r="O48" i="8"/>
  <c r="N72" i="8"/>
  <c r="N71" i="8" s="1"/>
  <c r="N70" i="8" s="1"/>
  <c r="N69" i="8" s="1"/>
  <c r="N68" i="8" s="1"/>
  <c r="N67" i="8" s="1"/>
  <c r="N66" i="8" s="1"/>
  <c r="N65" i="8" s="1"/>
  <c r="O72" i="8"/>
  <c r="O71" i="8" s="1"/>
  <c r="N63" i="8"/>
  <c r="N62" i="8" s="1"/>
  <c r="N61" i="8" s="1"/>
  <c r="N60" i="8" s="1"/>
  <c r="N59" i="8" s="1"/>
  <c r="N58" i="8" s="1"/>
  <c r="N57" i="8" s="1"/>
  <c r="O63" i="8"/>
  <c r="M63" i="8"/>
  <c r="M62" i="8" s="1"/>
  <c r="M61" i="8" s="1"/>
  <c r="M72" i="8"/>
  <c r="M71" i="8" s="1"/>
  <c r="M70" i="8" s="1"/>
  <c r="M69" i="8" s="1"/>
  <c r="N14" i="8"/>
  <c r="N13" i="8" s="1"/>
  <c r="N12" i="8" s="1"/>
  <c r="N11" i="8" s="1"/>
  <c r="N10" i="8" s="1"/>
  <c r="N9" i="8" s="1"/>
  <c r="N8" i="8" s="1"/>
  <c r="N7" i="8" s="1"/>
  <c r="O14" i="8"/>
  <c r="O13" i="8" s="1"/>
  <c r="N26" i="8"/>
  <c r="P27" i="8"/>
  <c r="P29" i="8"/>
  <c r="P30" i="8"/>
  <c r="P31" i="8"/>
  <c r="P33" i="8"/>
  <c r="P34" i="8"/>
  <c r="P35" i="8"/>
  <c r="P37" i="8"/>
  <c r="P38" i="8"/>
  <c r="N39" i="8"/>
  <c r="P41" i="8"/>
  <c r="P43" i="8"/>
  <c r="P44" i="8"/>
  <c r="P45" i="8"/>
  <c r="P49" i="8"/>
  <c r="N54" i="8"/>
  <c r="N53" i="8" s="1"/>
  <c r="O54" i="8"/>
  <c r="O53" i="8" s="1"/>
  <c r="N56" i="8"/>
  <c r="N55" i="8" s="1"/>
  <c r="O56" i="8"/>
  <c r="O55" i="8" s="1"/>
  <c r="P73" i="8"/>
  <c r="P64" i="8"/>
  <c r="P42" i="8"/>
  <c r="P36" i="8"/>
  <c r="P32" i="8"/>
  <c r="P28" i="8"/>
  <c r="P17" i="8"/>
  <c r="P16" i="8"/>
  <c r="P15" i="8"/>
  <c r="M56" i="8"/>
  <c r="P56" i="8" s="1"/>
  <c r="M54" i="8"/>
  <c r="M53" i="8" s="1"/>
  <c r="M50" i="8"/>
  <c r="P50" i="8" s="1"/>
  <c r="M39" i="8"/>
  <c r="M14" i="8"/>
  <c r="M13" i="8" s="1"/>
  <c r="M12" i="8" s="1"/>
  <c r="M11" i="8" s="1"/>
  <c r="M10" i="8" s="1"/>
  <c r="M9" i="8" s="1"/>
  <c r="M8" i="8" s="1"/>
  <c r="M7" i="8" s="1"/>
  <c r="P54" i="8" l="1"/>
  <c r="M55" i="8"/>
  <c r="M52" i="8" s="1"/>
  <c r="M51" i="8" s="1"/>
  <c r="P14" i="8"/>
  <c r="P72" i="8"/>
  <c r="P55" i="8"/>
  <c r="P63" i="8"/>
  <c r="O39" i="8"/>
  <c r="P40" i="8"/>
  <c r="P71" i="8"/>
  <c r="O70" i="8"/>
  <c r="O69" i="8" s="1"/>
  <c r="O68" i="8" s="1"/>
  <c r="O67" i="8" s="1"/>
  <c r="O66" i="8" s="1"/>
  <c r="O65" i="8" s="1"/>
  <c r="O62" i="8"/>
  <c r="O61" i="8" s="1"/>
  <c r="O60" i="8" s="1"/>
  <c r="O59" i="8" s="1"/>
  <c r="O58" i="8" s="1"/>
  <c r="O57" i="8" s="1"/>
  <c r="P57" i="8" s="1"/>
  <c r="M60" i="8"/>
  <c r="M59" i="8" s="1"/>
  <c r="P61" i="8"/>
  <c r="M58" i="8"/>
  <c r="M57" i="8" s="1"/>
  <c r="P60" i="8"/>
  <c r="M68" i="8"/>
  <c r="M67" i="8" s="1"/>
  <c r="P67" i="8" s="1"/>
  <c r="P70" i="8"/>
  <c r="M66" i="8"/>
  <c r="M65" i="8" s="1"/>
  <c r="P53" i="8"/>
  <c r="O52" i="8"/>
  <c r="P39" i="8"/>
  <c r="P13" i="8"/>
  <c r="O12" i="8"/>
  <c r="N52" i="8"/>
  <c r="N51" i="8" s="1"/>
  <c r="N25" i="8"/>
  <c r="N24" i="8" s="1"/>
  <c r="N23" i="8" s="1"/>
  <c r="N22" i="8" s="1"/>
  <c r="N21" i="8" s="1"/>
  <c r="N20" i="8" s="1"/>
  <c r="N19" i="8" s="1"/>
  <c r="N18" i="8" s="1"/>
  <c r="N6" i="8" s="1"/>
  <c r="O26" i="8"/>
  <c r="M46" i="8"/>
  <c r="M25" i="8" s="1"/>
  <c r="M48" i="8"/>
  <c r="M47" i="8" s="1"/>
  <c r="P59" i="8" l="1"/>
  <c r="P62" i="8"/>
  <c r="P68" i="8"/>
  <c r="P65" i="8"/>
  <c r="P69" i="8"/>
  <c r="P58" i="8"/>
  <c r="P66" i="8"/>
  <c r="P26" i="8"/>
  <c r="O11" i="8"/>
  <c r="P12" i="8"/>
  <c r="P46" i="8"/>
  <c r="O51" i="8"/>
  <c r="P51" i="8" s="1"/>
  <c r="P52" i="8"/>
  <c r="O47" i="8"/>
  <c r="P47" i="8" s="1"/>
  <c r="P48" i="8"/>
  <c r="M24" i="8"/>
  <c r="M23" i="8" s="1"/>
  <c r="M22" i="8" s="1"/>
  <c r="M21" i="8" s="1"/>
  <c r="M20" i="8" s="1"/>
  <c r="M19" i="8" s="1"/>
  <c r="M18" i="8" s="1"/>
  <c r="M6" i="8" s="1"/>
  <c r="P11" i="8" l="1"/>
  <c r="O10" i="8"/>
  <c r="O25" i="8"/>
  <c r="O134" i="1"/>
  <c r="N134" i="1"/>
  <c r="O133" i="1"/>
  <c r="N133" i="1"/>
  <c r="N75" i="2"/>
  <c r="O75" i="2"/>
  <c r="N77" i="2"/>
  <c r="O77" i="2"/>
  <c r="O9" i="8" l="1"/>
  <c r="P10" i="8"/>
  <c r="P25" i="8"/>
  <c r="O24" i="8"/>
  <c r="P16" i="2"/>
  <c r="P18" i="2"/>
  <c r="P20" i="2"/>
  <c r="P21" i="2"/>
  <c r="P25" i="2"/>
  <c r="P28" i="2"/>
  <c r="P37" i="2"/>
  <c r="P39" i="2"/>
  <c r="P48" i="2"/>
  <c r="P56" i="2"/>
  <c r="P57" i="2"/>
  <c r="P59" i="2"/>
  <c r="P61" i="2"/>
  <c r="P63" i="2"/>
  <c r="P65" i="2"/>
  <c r="P67" i="2"/>
  <c r="P68" i="2"/>
  <c r="P70" i="2"/>
  <c r="P72" i="2"/>
  <c r="P74" i="2"/>
  <c r="P75" i="2"/>
  <c r="P76" i="2"/>
  <c r="P77" i="2"/>
  <c r="P78" i="2"/>
  <c r="P80" i="2"/>
  <c r="P89" i="2"/>
  <c r="P91" i="2"/>
  <c r="P93" i="2"/>
  <c r="P95" i="2"/>
  <c r="P97" i="2"/>
  <c r="P99" i="2"/>
  <c r="P108" i="2"/>
  <c r="P117" i="2"/>
  <c r="P119" i="2"/>
  <c r="P121" i="2"/>
  <c r="P123" i="2"/>
  <c r="P127" i="2"/>
  <c r="P128" i="2"/>
  <c r="P129" i="2"/>
  <c r="P130" i="2"/>
  <c r="P140" i="2"/>
  <c r="P149" i="2"/>
  <c r="P150" i="2"/>
  <c r="P152" i="2"/>
  <c r="P154" i="2"/>
  <c r="P155" i="2"/>
  <c r="P157" i="2"/>
  <c r="P165" i="2"/>
  <c r="P167" i="2"/>
  <c r="P169" i="2"/>
  <c r="P171" i="2"/>
  <c r="P172" i="2"/>
  <c r="P174" i="2"/>
  <c r="P175" i="2"/>
  <c r="P177" i="2"/>
  <c r="P179" i="2"/>
  <c r="P181" i="2"/>
  <c r="P189" i="2"/>
  <c r="P190" i="2"/>
  <c r="P191" i="2"/>
  <c r="P192" i="2"/>
  <c r="P194" i="2"/>
  <c r="P203" i="2"/>
  <c r="P204" i="2"/>
  <c r="P206" i="2"/>
  <c r="P214" i="2"/>
  <c r="P215" i="2"/>
  <c r="P216" i="2"/>
  <c r="P217" i="2"/>
  <c r="P226" i="2"/>
  <c r="P235" i="2"/>
  <c r="P244" i="2"/>
  <c r="P245" i="2"/>
  <c r="P247" i="2"/>
  <c r="P249" i="2"/>
  <c r="P251" i="2"/>
  <c r="P253" i="2"/>
  <c r="P254" i="2"/>
  <c r="P256" i="2"/>
  <c r="P258" i="2"/>
  <c r="P260" i="2"/>
  <c r="P261" i="2"/>
  <c r="P263" i="2"/>
  <c r="N15" i="2"/>
  <c r="O15" i="2"/>
  <c r="P15" i="2" s="1"/>
  <c r="N17" i="2"/>
  <c r="O17" i="2"/>
  <c r="N19" i="2"/>
  <c r="O19" i="2"/>
  <c r="P19" i="2" s="1"/>
  <c r="N27" i="2"/>
  <c r="N26" i="2" s="1"/>
  <c r="N25" i="2" s="1"/>
  <c r="N24" i="2" s="1"/>
  <c r="N23" i="2" s="1"/>
  <c r="N22" i="2" s="1"/>
  <c r="N21" i="2" s="1"/>
  <c r="O27" i="2"/>
  <c r="O26" i="2" s="1"/>
  <c r="O25" i="2" s="1"/>
  <c r="O24" i="2" s="1"/>
  <c r="O23" i="2" s="1"/>
  <c r="O22" i="2" s="1"/>
  <c r="O21" i="2" s="1"/>
  <c r="N36" i="2"/>
  <c r="O36" i="2"/>
  <c r="N38" i="2"/>
  <c r="N35" i="2" s="1"/>
  <c r="N34" i="2" s="1"/>
  <c r="N33" i="2" s="1"/>
  <c r="N32" i="2" s="1"/>
  <c r="N31" i="2" s="1"/>
  <c r="N30" i="2" s="1"/>
  <c r="N29" i="2" s="1"/>
  <c r="O38" i="2"/>
  <c r="P38" i="2" s="1"/>
  <c r="N47" i="2"/>
  <c r="N46" i="2" s="1"/>
  <c r="N45" i="2" s="1"/>
  <c r="N44" i="2" s="1"/>
  <c r="N43" i="2" s="1"/>
  <c r="N42" i="2" s="1"/>
  <c r="N41" i="2" s="1"/>
  <c r="O47" i="2"/>
  <c r="O46" i="2" s="1"/>
  <c r="N56" i="2"/>
  <c r="O56" i="2"/>
  <c r="N58" i="2"/>
  <c r="O58" i="2"/>
  <c r="P58" i="2" s="1"/>
  <c r="N60" i="2"/>
  <c r="O60" i="2"/>
  <c r="P60" i="2" s="1"/>
  <c r="N62" i="2"/>
  <c r="O62" i="2"/>
  <c r="P62" i="2" s="1"/>
  <c r="N64" i="2"/>
  <c r="O64" i="2"/>
  <c r="P64" i="2" s="1"/>
  <c r="N66" i="2"/>
  <c r="O66" i="2"/>
  <c r="P66" i="2" s="1"/>
  <c r="N69" i="2"/>
  <c r="O69" i="2"/>
  <c r="P69" i="2" s="1"/>
  <c r="N71" i="2"/>
  <c r="O71" i="2"/>
  <c r="P71" i="2" s="1"/>
  <c r="N73" i="2"/>
  <c r="O73" i="2"/>
  <c r="P73" i="2" s="1"/>
  <c r="N79" i="2"/>
  <c r="O79" i="2"/>
  <c r="P79" i="2" s="1"/>
  <c r="O88" i="2"/>
  <c r="P88" i="2" s="1"/>
  <c r="N88" i="2"/>
  <c r="O90" i="2"/>
  <c r="P90" i="2" s="1"/>
  <c r="N90" i="2"/>
  <c r="N92" i="2"/>
  <c r="O92" i="2"/>
  <c r="P92" i="2" s="1"/>
  <c r="N94" i="2"/>
  <c r="O94" i="2"/>
  <c r="P94" i="2" s="1"/>
  <c r="N96" i="2"/>
  <c r="O96" i="2"/>
  <c r="P96" i="2" s="1"/>
  <c r="N98" i="2"/>
  <c r="O98" i="2"/>
  <c r="P98" i="2" s="1"/>
  <c r="N106" i="2"/>
  <c r="N105" i="2" s="1"/>
  <c r="N104" i="2" s="1"/>
  <c r="N103" i="2" s="1"/>
  <c r="N102" i="2" s="1"/>
  <c r="N101" i="2" s="1"/>
  <c r="N100" i="2" s="1"/>
  <c r="O106" i="2"/>
  <c r="O105" i="2" s="1"/>
  <c r="N107" i="2"/>
  <c r="O107" i="2"/>
  <c r="P107" i="2" s="1"/>
  <c r="N116" i="2"/>
  <c r="O116" i="2"/>
  <c r="N118" i="2"/>
  <c r="O118" i="2"/>
  <c r="P118" i="2" s="1"/>
  <c r="N120" i="2"/>
  <c r="O120" i="2"/>
  <c r="P120" i="2" s="1"/>
  <c r="N122" i="2"/>
  <c r="O122" i="2"/>
  <c r="P122" i="2" s="1"/>
  <c r="N126" i="2"/>
  <c r="N125" i="2" s="1"/>
  <c r="N124" i="2" s="1"/>
  <c r="O126" i="2"/>
  <c r="O125" i="2" s="1"/>
  <c r="O124" i="2" s="1"/>
  <c r="N139" i="2"/>
  <c r="N138" i="2" s="1"/>
  <c r="N137" i="2" s="1"/>
  <c r="N136" i="2" s="1"/>
  <c r="N135" i="2" s="1"/>
  <c r="N134" i="2" s="1"/>
  <c r="N133" i="2" s="1"/>
  <c r="N132" i="2" s="1"/>
  <c r="O139" i="2"/>
  <c r="O138" i="2" s="1"/>
  <c r="O137" i="2" s="1"/>
  <c r="O136" i="2" s="1"/>
  <c r="O135" i="2" s="1"/>
  <c r="O134" i="2" s="1"/>
  <c r="O133" i="2" s="1"/>
  <c r="O132" i="2" s="1"/>
  <c r="P132" i="2" s="1"/>
  <c r="O148" i="2"/>
  <c r="N148" i="2"/>
  <c r="N151" i="2"/>
  <c r="O151" i="2"/>
  <c r="P151" i="2" s="1"/>
  <c r="N153" i="2"/>
  <c r="O153" i="2"/>
  <c r="P153" i="2" s="1"/>
  <c r="N156" i="2"/>
  <c r="O156" i="2"/>
  <c r="P156" i="2" s="1"/>
  <c r="N164" i="2"/>
  <c r="O164" i="2"/>
  <c r="P164" i="2" s="1"/>
  <c r="N166" i="2"/>
  <c r="O166" i="2"/>
  <c r="N168" i="2"/>
  <c r="O168" i="2"/>
  <c r="P168" i="2" s="1"/>
  <c r="N170" i="2"/>
  <c r="O170" i="2"/>
  <c r="P170" i="2" s="1"/>
  <c r="N173" i="2"/>
  <c r="O173" i="2"/>
  <c r="P173" i="2" s="1"/>
  <c r="N176" i="2"/>
  <c r="O176" i="2"/>
  <c r="P176" i="2" s="1"/>
  <c r="N178" i="2"/>
  <c r="O178" i="2"/>
  <c r="P178" i="2" s="1"/>
  <c r="N180" i="2"/>
  <c r="O180" i="2"/>
  <c r="P180" i="2" s="1"/>
  <c r="N188" i="2"/>
  <c r="N193" i="2"/>
  <c r="O193" i="2"/>
  <c r="P193" i="2" s="1"/>
  <c r="N202" i="2"/>
  <c r="O202" i="2"/>
  <c r="P202" i="2" s="1"/>
  <c r="O205" i="2"/>
  <c r="P205" i="2" s="1"/>
  <c r="N205" i="2"/>
  <c r="N213" i="2"/>
  <c r="N212" i="2" s="1"/>
  <c r="N211" i="2" s="1"/>
  <c r="N210" i="2" s="1"/>
  <c r="N209" i="2" s="1"/>
  <c r="N208" i="2" s="1"/>
  <c r="N207" i="2" s="1"/>
  <c r="O213" i="2"/>
  <c r="O212" i="2" s="1"/>
  <c r="O211" i="2" s="1"/>
  <c r="O210" i="2" s="1"/>
  <c r="O209" i="2" s="1"/>
  <c r="O208" i="2" s="1"/>
  <c r="O207" i="2" s="1"/>
  <c r="P207" i="2" s="1"/>
  <c r="O223" i="2"/>
  <c r="O222" i="2" s="1"/>
  <c r="O221" i="2" s="1"/>
  <c r="O220" i="2" s="1"/>
  <c r="O219" i="2" s="1"/>
  <c r="O218" i="2" s="1"/>
  <c r="O225" i="2"/>
  <c r="O224" i="2" s="1"/>
  <c r="N225" i="2"/>
  <c r="N224" i="2" s="1"/>
  <c r="N223" i="2" s="1"/>
  <c r="N222" i="2" s="1"/>
  <c r="N221" i="2" s="1"/>
  <c r="N220" i="2" s="1"/>
  <c r="N219" i="2" s="1"/>
  <c r="N218" i="2" s="1"/>
  <c r="N234" i="2"/>
  <c r="N233" i="2" s="1"/>
  <c r="N232" i="2" s="1"/>
  <c r="N231" i="2" s="1"/>
  <c r="N230" i="2" s="1"/>
  <c r="N229" i="2" s="1"/>
  <c r="N228" i="2" s="1"/>
  <c r="N227" i="2" s="1"/>
  <c r="O234" i="2"/>
  <c r="P234" i="2" s="1"/>
  <c r="N243" i="2"/>
  <c r="O243" i="2"/>
  <c r="P243" i="2" s="1"/>
  <c r="N246" i="2"/>
  <c r="O246" i="2"/>
  <c r="P246" i="2" s="1"/>
  <c r="N248" i="2"/>
  <c r="O248" i="2"/>
  <c r="P248" i="2" s="1"/>
  <c r="N250" i="2"/>
  <c r="O250" i="2"/>
  <c r="P250" i="2" s="1"/>
  <c r="O252" i="2"/>
  <c r="P252" i="2" s="1"/>
  <c r="N252" i="2"/>
  <c r="N255" i="2"/>
  <c r="O255" i="2"/>
  <c r="P255" i="2" s="1"/>
  <c r="N257" i="2"/>
  <c r="O257" i="2"/>
  <c r="P257" i="2" s="1"/>
  <c r="O259" i="2"/>
  <c r="P259" i="2" s="1"/>
  <c r="N259" i="2"/>
  <c r="N262" i="2"/>
  <c r="O262" i="2"/>
  <c r="P262" i="2" s="1"/>
  <c r="P106" i="2" l="1"/>
  <c r="P27" i="2"/>
  <c r="P23" i="2"/>
  <c r="O23" i="8"/>
  <c r="P24" i="8"/>
  <c r="P9" i="8"/>
  <c r="O8" i="8"/>
  <c r="P47" i="2"/>
  <c r="P137" i="2"/>
  <c r="P133" i="2"/>
  <c r="P139" i="2"/>
  <c r="P135" i="2"/>
  <c r="O242" i="2"/>
  <c r="O241" i="2" s="1"/>
  <c r="O233" i="2"/>
  <c r="P213" i="2"/>
  <c r="P211" i="2"/>
  <c r="P209" i="2"/>
  <c r="P212" i="2"/>
  <c r="P210" i="2"/>
  <c r="P208" i="2"/>
  <c r="O201" i="2"/>
  <c r="N187" i="2"/>
  <c r="N186" i="2" s="1"/>
  <c r="N185" i="2" s="1"/>
  <c r="N184" i="2" s="1"/>
  <c r="N183" i="2" s="1"/>
  <c r="N182" i="2" s="1"/>
  <c r="O163" i="2"/>
  <c r="O162" i="2" s="1"/>
  <c r="O161" i="2" s="1"/>
  <c r="P166" i="2"/>
  <c r="P163" i="2"/>
  <c r="N147" i="2"/>
  <c r="N146" i="2" s="1"/>
  <c r="N145" i="2" s="1"/>
  <c r="N144" i="2" s="1"/>
  <c r="N143" i="2" s="1"/>
  <c r="N142" i="2" s="1"/>
  <c r="O147" i="2"/>
  <c r="P148" i="2"/>
  <c r="P138" i="2"/>
  <c r="P136" i="2"/>
  <c r="P134" i="2"/>
  <c r="O115" i="2"/>
  <c r="P115" i="2" s="1"/>
  <c r="N115" i="2"/>
  <c r="N114" i="2" s="1"/>
  <c r="P116" i="2"/>
  <c r="O104" i="2"/>
  <c r="P105" i="2"/>
  <c r="N87" i="2"/>
  <c r="N86" i="2" s="1"/>
  <c r="N85" i="2" s="1"/>
  <c r="N84" i="2" s="1"/>
  <c r="N83" i="2" s="1"/>
  <c r="N82" i="2" s="1"/>
  <c r="N81" i="2" s="1"/>
  <c r="O55" i="2"/>
  <c r="O54" i="2" s="1"/>
  <c r="O45" i="2"/>
  <c r="P46" i="2"/>
  <c r="O35" i="2"/>
  <c r="O34" i="2" s="1"/>
  <c r="O33" i="2" s="1"/>
  <c r="O32" i="2" s="1"/>
  <c r="O31" i="2" s="1"/>
  <c r="O30" i="2" s="1"/>
  <c r="O29" i="2" s="1"/>
  <c r="P29" i="2" s="1"/>
  <c r="P36" i="2"/>
  <c r="P34" i="2"/>
  <c r="P33" i="2"/>
  <c r="P26" i="2"/>
  <c r="P24" i="2"/>
  <c r="P22" i="2"/>
  <c r="O14" i="2"/>
  <c r="O13" i="2" s="1"/>
  <c r="O12" i="2" s="1"/>
  <c r="O11" i="2" s="1"/>
  <c r="O10" i="2" s="1"/>
  <c r="O9" i="2" s="1"/>
  <c r="P9" i="2" s="1"/>
  <c r="P17" i="2"/>
  <c r="P14" i="2"/>
  <c r="P12" i="2"/>
  <c r="P10" i="2"/>
  <c r="P13" i="2"/>
  <c r="P11" i="2"/>
  <c r="O114" i="2"/>
  <c r="P114" i="2" s="1"/>
  <c r="O113" i="2"/>
  <c r="N242" i="2"/>
  <c r="N241" i="2" s="1"/>
  <c r="N240" i="2" s="1"/>
  <c r="N239" i="2" s="1"/>
  <c r="N238" i="2" s="1"/>
  <c r="N237" i="2" s="1"/>
  <c r="N236" i="2" s="1"/>
  <c r="O188" i="2"/>
  <c r="N163" i="2"/>
  <c r="N162" i="2" s="1"/>
  <c r="N161" i="2" s="1"/>
  <c r="N160" i="2" s="1"/>
  <c r="N159" i="2" s="1"/>
  <c r="N158" i="2" s="1"/>
  <c r="O87" i="2"/>
  <c r="N201" i="2"/>
  <c r="N200" i="2" s="1"/>
  <c r="N199" i="2" s="1"/>
  <c r="N198" i="2" s="1"/>
  <c r="N197" i="2" s="1"/>
  <c r="N196" i="2" s="1"/>
  <c r="N195" i="2" s="1"/>
  <c r="O8" i="2"/>
  <c r="N14" i="2"/>
  <c r="N13" i="2" s="1"/>
  <c r="N12" i="2" s="1"/>
  <c r="N11" i="2" s="1"/>
  <c r="N10" i="2" s="1"/>
  <c r="N9" i="2" s="1"/>
  <c r="N8" i="2" s="1"/>
  <c r="N7" i="2" s="1"/>
  <c r="N55" i="2"/>
  <c r="N54" i="2" s="1"/>
  <c r="N53" i="2" s="1"/>
  <c r="N52" i="2" s="1"/>
  <c r="N51" i="2" s="1"/>
  <c r="N50" i="2" s="1"/>
  <c r="N49" i="2" s="1"/>
  <c r="P16" i="1"/>
  <c r="P17" i="1"/>
  <c r="P18" i="1"/>
  <c r="P27" i="1"/>
  <c r="P28" i="1"/>
  <c r="P37" i="1"/>
  <c r="P38" i="1"/>
  <c r="P42" i="1"/>
  <c r="P50" i="1"/>
  <c r="P53" i="1"/>
  <c r="P54" i="1"/>
  <c r="P55" i="1"/>
  <c r="P64" i="1"/>
  <c r="P73" i="1"/>
  <c r="P77" i="1"/>
  <c r="P87" i="1"/>
  <c r="P88" i="1"/>
  <c r="P89" i="1"/>
  <c r="P90" i="1"/>
  <c r="P91" i="1"/>
  <c r="P100" i="1"/>
  <c r="P101" i="1"/>
  <c r="P110" i="1"/>
  <c r="P119" i="1"/>
  <c r="P126" i="1"/>
  <c r="P133" i="1"/>
  <c r="P134" i="1"/>
  <c r="P135" i="1"/>
  <c r="P136" i="1"/>
  <c r="P139" i="1"/>
  <c r="P148" i="1"/>
  <c r="P149" i="1"/>
  <c r="P159" i="1"/>
  <c r="P160" i="1"/>
  <c r="P161" i="1"/>
  <c r="P23" i="8" l="1"/>
  <c r="O22" i="8"/>
  <c r="O7" i="8"/>
  <c r="P8" i="8"/>
  <c r="N40" i="2"/>
  <c r="P30" i="2"/>
  <c r="P31" i="2"/>
  <c r="P35" i="2"/>
  <c r="P32" i="2"/>
  <c r="N113" i="2"/>
  <c r="N112" i="2" s="1"/>
  <c r="N111" i="2" s="1"/>
  <c r="N110" i="2" s="1"/>
  <c r="N109" i="2" s="1"/>
  <c r="P242" i="2"/>
  <c r="O240" i="2"/>
  <c r="P241" i="2"/>
  <c r="O232" i="2"/>
  <c r="P233" i="2"/>
  <c r="O200" i="2"/>
  <c r="P201" i="2"/>
  <c r="O187" i="2"/>
  <c r="P188" i="2"/>
  <c r="P162" i="2"/>
  <c r="O160" i="2"/>
  <c r="P161" i="2"/>
  <c r="N141" i="2"/>
  <c r="N131" i="2" s="1"/>
  <c r="O146" i="2"/>
  <c r="P147" i="2"/>
  <c r="O112" i="2"/>
  <c r="O103" i="2"/>
  <c r="P104" i="2"/>
  <c r="O86" i="2"/>
  <c r="P87" i="2"/>
  <c r="P55" i="2"/>
  <c r="O53" i="2"/>
  <c r="P54" i="2"/>
  <c r="P45" i="2"/>
  <c r="O44" i="2"/>
  <c r="O7" i="2"/>
  <c r="P7" i="2" s="1"/>
  <c r="P8" i="2"/>
  <c r="N15" i="1"/>
  <c r="N14" i="1" s="1"/>
  <c r="N13" i="1" s="1"/>
  <c r="N12" i="1" s="1"/>
  <c r="N11" i="1" s="1"/>
  <c r="N10" i="1" s="1"/>
  <c r="N9" i="1" s="1"/>
  <c r="N8" i="1" s="1"/>
  <c r="N7" i="1" s="1"/>
  <c r="O15" i="1"/>
  <c r="O26" i="1"/>
  <c r="N26" i="1"/>
  <c r="N25" i="1" s="1"/>
  <c r="N24" i="1" s="1"/>
  <c r="N23" i="1" s="1"/>
  <c r="N22" i="1" s="1"/>
  <c r="N21" i="1" s="1"/>
  <c r="N20" i="1" s="1"/>
  <c r="N19" i="1" s="1"/>
  <c r="N36" i="1"/>
  <c r="N35" i="1" s="1"/>
  <c r="N34" i="1" s="1"/>
  <c r="O36" i="1"/>
  <c r="O41" i="1"/>
  <c r="N41" i="1"/>
  <c r="N40" i="1" s="1"/>
  <c r="N39" i="1" s="1"/>
  <c r="N49" i="1"/>
  <c r="N48" i="1" s="1"/>
  <c r="O49" i="1"/>
  <c r="N52" i="1"/>
  <c r="N51" i="1" s="1"/>
  <c r="O52" i="1"/>
  <c r="N63" i="1"/>
  <c r="N62" i="1" s="1"/>
  <c r="N61" i="1" s="1"/>
  <c r="N60" i="1" s="1"/>
  <c r="N59" i="1" s="1"/>
  <c r="N58" i="1" s="1"/>
  <c r="N57" i="1" s="1"/>
  <c r="N56" i="1" s="1"/>
  <c r="O63" i="1"/>
  <c r="N72" i="1"/>
  <c r="N71" i="1" s="1"/>
  <c r="N70" i="1" s="1"/>
  <c r="O72" i="1"/>
  <c r="N76" i="1"/>
  <c r="N75" i="1" s="1"/>
  <c r="N74" i="1" s="1"/>
  <c r="O76" i="1"/>
  <c r="N86" i="1"/>
  <c r="N85" i="1" s="1"/>
  <c r="N84" i="1" s="1"/>
  <c r="N83" i="1" s="1"/>
  <c r="N82" i="1" s="1"/>
  <c r="N81" i="1" s="1"/>
  <c r="N80" i="1" s="1"/>
  <c r="N79" i="1" s="1"/>
  <c r="O86" i="1"/>
  <c r="N99" i="1"/>
  <c r="N98" i="1" s="1"/>
  <c r="N97" i="1" s="1"/>
  <c r="N96" i="1" s="1"/>
  <c r="N95" i="1" s="1"/>
  <c r="N94" i="1" s="1"/>
  <c r="N93" i="1" s="1"/>
  <c r="N92" i="1" s="1"/>
  <c r="O99" i="1"/>
  <c r="N109" i="1"/>
  <c r="N108" i="1" s="1"/>
  <c r="N107" i="1" s="1"/>
  <c r="N106" i="1" s="1"/>
  <c r="N105" i="1" s="1"/>
  <c r="N104" i="1" s="1"/>
  <c r="N103" i="1" s="1"/>
  <c r="N102" i="1" s="1"/>
  <c r="O109" i="1"/>
  <c r="O118" i="1"/>
  <c r="N118" i="1"/>
  <c r="N117" i="1" s="1"/>
  <c r="N116" i="1" s="1"/>
  <c r="N115" i="1" s="1"/>
  <c r="N114" i="1" s="1"/>
  <c r="N113" i="1" s="1"/>
  <c r="N125" i="1"/>
  <c r="N124" i="1" s="1"/>
  <c r="N123" i="1" s="1"/>
  <c r="N122" i="1" s="1"/>
  <c r="N121" i="1" s="1"/>
  <c r="N120" i="1" s="1"/>
  <c r="O125" i="1"/>
  <c r="N138" i="1"/>
  <c r="N137" i="1" s="1"/>
  <c r="N132" i="1" s="1"/>
  <c r="N131" i="1" s="1"/>
  <c r="N130" i="1" s="1"/>
  <c r="N129" i="1" s="1"/>
  <c r="N128" i="1" s="1"/>
  <c r="N127" i="1" s="1"/>
  <c r="O138" i="1"/>
  <c r="N147" i="1"/>
  <c r="N146" i="1" s="1"/>
  <c r="N145" i="1" s="1"/>
  <c r="N144" i="1" s="1"/>
  <c r="N143" i="1" s="1"/>
  <c r="N142" i="1" s="1"/>
  <c r="N141" i="1" s="1"/>
  <c r="N140" i="1" s="1"/>
  <c r="O147" i="1"/>
  <c r="N158" i="1"/>
  <c r="N157" i="1" s="1"/>
  <c r="N156" i="1" s="1"/>
  <c r="N155" i="1" s="1"/>
  <c r="N154" i="1" s="1"/>
  <c r="N153" i="1" s="1"/>
  <c r="N152" i="1" s="1"/>
  <c r="N151" i="1" s="1"/>
  <c r="N150" i="1" s="1"/>
  <c r="O158" i="1"/>
  <c r="O21" i="8" l="1"/>
  <c r="P22" i="8"/>
  <c r="P7" i="8"/>
  <c r="N6" i="2"/>
  <c r="O85" i="1"/>
  <c r="O157" i="1"/>
  <c r="O146" i="1"/>
  <c r="O137" i="1"/>
  <c r="O124" i="1"/>
  <c r="O117" i="1"/>
  <c r="O108" i="1"/>
  <c r="O98" i="1"/>
  <c r="O75" i="1"/>
  <c r="O71" i="1"/>
  <c r="N69" i="1"/>
  <c r="N68" i="1" s="1"/>
  <c r="N67" i="1" s="1"/>
  <c r="N66" i="1" s="1"/>
  <c r="N65" i="1" s="1"/>
  <c r="O62" i="1"/>
  <c r="N47" i="1"/>
  <c r="N46" i="1" s="1"/>
  <c r="N45" i="1" s="1"/>
  <c r="N44" i="1" s="1"/>
  <c r="N43" i="1" s="1"/>
  <c r="O51" i="1"/>
  <c r="O48" i="1"/>
  <c r="N33" i="1"/>
  <c r="N32" i="1" s="1"/>
  <c r="N31" i="1" s="1"/>
  <c r="N30" i="1" s="1"/>
  <c r="O40" i="1"/>
  <c r="O35" i="1"/>
  <c r="O25" i="1"/>
  <c r="O14" i="1"/>
  <c r="O239" i="2"/>
  <c r="P240" i="2"/>
  <c r="O231" i="2"/>
  <c r="P232" i="2"/>
  <c r="O199" i="2"/>
  <c r="P200" i="2"/>
  <c r="O186" i="2"/>
  <c r="P187" i="2"/>
  <c r="O159" i="2"/>
  <c r="P160" i="2"/>
  <c r="O145" i="2"/>
  <c r="P146" i="2"/>
  <c r="O111" i="2"/>
  <c r="O102" i="2"/>
  <c r="P103" i="2"/>
  <c r="O85" i="2"/>
  <c r="P86" i="2"/>
  <c r="O52" i="2"/>
  <c r="P53" i="2"/>
  <c r="O43" i="2"/>
  <c r="P44" i="2"/>
  <c r="N112" i="1"/>
  <c r="N111" i="1" s="1"/>
  <c r="N78" i="1"/>
  <c r="N29" i="1" l="1"/>
  <c r="N6" i="1" s="1"/>
  <c r="O20" i="8"/>
  <c r="P21" i="8"/>
  <c r="P85" i="1"/>
  <c r="O84" i="1"/>
  <c r="O156" i="1"/>
  <c r="O145" i="1"/>
  <c r="O132" i="1"/>
  <c r="O123" i="1"/>
  <c r="O116" i="1"/>
  <c r="O107" i="1"/>
  <c r="O97" i="1"/>
  <c r="O74" i="1"/>
  <c r="O70" i="1"/>
  <c r="O61" i="1"/>
  <c r="O47" i="1"/>
  <c r="O39" i="1"/>
  <c r="O34" i="1"/>
  <c r="O24" i="1"/>
  <c r="O13" i="1"/>
  <c r="O238" i="2"/>
  <c r="P239" i="2"/>
  <c r="O230" i="2"/>
  <c r="P231" i="2"/>
  <c r="O198" i="2"/>
  <c r="P199" i="2"/>
  <c r="O185" i="2"/>
  <c r="P186" i="2"/>
  <c r="O158" i="2"/>
  <c r="P158" i="2" s="1"/>
  <c r="P159" i="2"/>
  <c r="O144" i="2"/>
  <c r="P145" i="2"/>
  <c r="O110" i="2"/>
  <c r="O101" i="2"/>
  <c r="P102" i="2"/>
  <c r="O84" i="2"/>
  <c r="P85" i="2"/>
  <c r="O51" i="2"/>
  <c r="P52" i="2"/>
  <c r="O42" i="2"/>
  <c r="P43" i="2"/>
  <c r="M28" i="1"/>
  <c r="M26" i="1" s="1"/>
  <c r="P26" i="1" s="1"/>
  <c r="O19" i="8" l="1"/>
  <c r="P20" i="8"/>
  <c r="O83" i="1"/>
  <c r="O155" i="1"/>
  <c r="O144" i="1"/>
  <c r="O131" i="1"/>
  <c r="O122" i="1"/>
  <c r="O115" i="1"/>
  <c r="O106" i="1"/>
  <c r="O96" i="1"/>
  <c r="O69" i="1"/>
  <c r="O60" i="1"/>
  <c r="O46" i="1"/>
  <c r="O33" i="1"/>
  <c r="O23" i="1"/>
  <c r="O12" i="1"/>
  <c r="O237" i="2"/>
  <c r="P238" i="2"/>
  <c r="O229" i="2"/>
  <c r="P230" i="2"/>
  <c r="O197" i="2"/>
  <c r="P198" i="2"/>
  <c r="O184" i="2"/>
  <c r="P185" i="2"/>
  <c r="O143" i="2"/>
  <c r="P144" i="2"/>
  <c r="O109" i="2"/>
  <c r="O100" i="2"/>
  <c r="P100" i="2" s="1"/>
  <c r="P101" i="2"/>
  <c r="O83" i="2"/>
  <c r="P84" i="2"/>
  <c r="O50" i="2"/>
  <c r="P51" i="2"/>
  <c r="O41" i="2"/>
  <c r="P42" i="2"/>
  <c r="O18" i="8" l="1"/>
  <c r="P19" i="8"/>
  <c r="O82" i="1"/>
  <c r="O154" i="1"/>
  <c r="O143" i="1"/>
  <c r="O130" i="1"/>
  <c r="O121" i="1"/>
  <c r="O114" i="1"/>
  <c r="O105" i="1"/>
  <c r="O95" i="1"/>
  <c r="O68" i="1"/>
  <c r="O59" i="1"/>
  <c r="O45" i="1"/>
  <c r="O32" i="1"/>
  <c r="O22" i="1"/>
  <c r="O11" i="1"/>
  <c r="O236" i="2"/>
  <c r="P236" i="2" s="1"/>
  <c r="P237" i="2"/>
  <c r="O228" i="2"/>
  <c r="P229" i="2"/>
  <c r="O196" i="2"/>
  <c r="P197" i="2"/>
  <c r="O183" i="2"/>
  <c r="P184" i="2"/>
  <c r="O142" i="2"/>
  <c r="P143" i="2"/>
  <c r="O82" i="2"/>
  <c r="P83" i="2"/>
  <c r="O49" i="2"/>
  <c r="P49" i="2" s="1"/>
  <c r="P50" i="2"/>
  <c r="P41" i="2"/>
  <c r="M262" i="2"/>
  <c r="M261" i="2"/>
  <c r="M260" i="2"/>
  <c r="M259" i="2" s="1"/>
  <c r="M258" i="2"/>
  <c r="M257" i="2" s="1"/>
  <c r="M255" i="2"/>
  <c r="M254" i="2"/>
  <c r="M253" i="2"/>
  <c r="M252" i="2" s="1"/>
  <c r="M251" i="2"/>
  <c r="M250" i="2" s="1"/>
  <c r="M249" i="2"/>
  <c r="M248" i="2" s="1"/>
  <c r="M246" i="2"/>
  <c r="M245" i="2"/>
  <c r="M244" i="2"/>
  <c r="M234" i="2"/>
  <c r="M233" i="2" s="1"/>
  <c r="M232" i="2" s="1"/>
  <c r="M231" i="2" s="1"/>
  <c r="M230" i="2" s="1"/>
  <c r="M229" i="2" s="1"/>
  <c r="M228" i="2" s="1"/>
  <c r="M227" i="2" s="1"/>
  <c r="M225" i="2"/>
  <c r="M216" i="2"/>
  <c r="M214" i="2"/>
  <c r="M206" i="2"/>
  <c r="M205" i="2" s="1"/>
  <c r="M202" i="2"/>
  <c r="M193" i="2"/>
  <c r="M191" i="2"/>
  <c r="M190" i="2"/>
  <c r="M189" i="2"/>
  <c r="M188" i="2"/>
  <c r="M187" i="2" s="1"/>
  <c r="M186" i="2" s="1"/>
  <c r="M185" i="2" s="1"/>
  <c r="M184" i="2" s="1"/>
  <c r="M183" i="2" s="1"/>
  <c r="M182" i="2" s="1"/>
  <c r="M180" i="2"/>
  <c r="M178" i="2"/>
  <c r="M176" i="2"/>
  <c r="M173" i="2"/>
  <c r="M170" i="2"/>
  <c r="M168" i="2"/>
  <c r="M166" i="2"/>
  <c r="M164" i="2"/>
  <c r="M163" i="2" s="1"/>
  <c r="M162" i="2" s="1"/>
  <c r="M161" i="2" s="1"/>
  <c r="M160" i="2" s="1"/>
  <c r="M159" i="2" s="1"/>
  <c r="M158" i="2" s="1"/>
  <c r="M156" i="2"/>
  <c r="M153" i="2"/>
  <c r="M151" i="2"/>
  <c r="M149" i="2"/>
  <c r="M148" i="2" s="1"/>
  <c r="M147" i="2" s="1"/>
  <c r="M146" i="2" s="1"/>
  <c r="M145" i="2" s="1"/>
  <c r="M144" i="2" s="1"/>
  <c r="M143" i="2" s="1"/>
  <c r="M142" i="2" s="1"/>
  <c r="M141" i="2" s="1"/>
  <c r="M140" i="2"/>
  <c r="M139" i="2"/>
  <c r="M138" i="2" s="1"/>
  <c r="M137" i="2" s="1"/>
  <c r="M136" i="2" s="1"/>
  <c r="M135" i="2" s="1"/>
  <c r="M134" i="2" s="1"/>
  <c r="M133" i="2" s="1"/>
  <c r="M132" i="2" s="1"/>
  <c r="M126" i="2"/>
  <c r="P126" i="2" s="1"/>
  <c r="M125" i="2"/>
  <c r="M122" i="2"/>
  <c r="M120" i="2"/>
  <c r="M118" i="2"/>
  <c r="M117" i="2"/>
  <c r="M116" i="2" s="1"/>
  <c r="M115" i="2" s="1"/>
  <c r="M107" i="2"/>
  <c r="M106" i="2"/>
  <c r="M105" i="2" s="1"/>
  <c r="M104" i="2" s="1"/>
  <c r="M103" i="2" s="1"/>
  <c r="M102" i="2" s="1"/>
  <c r="M101" i="2" s="1"/>
  <c r="M100" i="2" s="1"/>
  <c r="M98" i="2"/>
  <c r="M96" i="2"/>
  <c r="M95" i="2"/>
  <c r="M94" i="2" s="1"/>
  <c r="M92" i="2"/>
  <c r="M91" i="2"/>
  <c r="M90" i="2" s="1"/>
  <c r="M89" i="2"/>
  <c r="M88" i="2" s="1"/>
  <c r="M79" i="2"/>
  <c r="M77" i="2"/>
  <c r="M75" i="2"/>
  <c r="M73" i="2"/>
  <c r="M71" i="2"/>
  <c r="M69" i="2"/>
  <c r="M66" i="2"/>
  <c r="M64" i="2"/>
  <c r="M62" i="2"/>
  <c r="M60" i="2"/>
  <c r="M58" i="2"/>
  <c r="M56" i="2"/>
  <c r="M55" i="2" s="1"/>
  <c r="M54" i="2" s="1"/>
  <c r="M53" i="2" s="1"/>
  <c r="M52" i="2" s="1"/>
  <c r="M51" i="2" s="1"/>
  <c r="M50" i="2" s="1"/>
  <c r="M49" i="2" s="1"/>
  <c r="M47" i="2"/>
  <c r="M46" i="2" s="1"/>
  <c r="M45" i="2" s="1"/>
  <c r="M44" i="2" s="1"/>
  <c r="M43" i="2" s="1"/>
  <c r="M42" i="2" s="1"/>
  <c r="M41" i="2" s="1"/>
  <c r="M38" i="2"/>
  <c r="M36" i="2"/>
  <c r="M27" i="2"/>
  <c r="M26" i="2" s="1"/>
  <c r="M25" i="2" s="1"/>
  <c r="M24" i="2" s="1"/>
  <c r="M23" i="2" s="1"/>
  <c r="M22" i="2" s="1"/>
  <c r="M21" i="2" s="1"/>
  <c r="M19" i="2"/>
  <c r="M17" i="2"/>
  <c r="M15" i="2"/>
  <c r="M160" i="1"/>
  <c r="M158" i="1" s="1"/>
  <c r="M147" i="1"/>
  <c r="M139" i="1"/>
  <c r="M138" i="1" s="1"/>
  <c r="M125" i="1"/>
  <c r="M119" i="1"/>
  <c r="M118" i="1" s="1"/>
  <c r="M109" i="1"/>
  <c r="M101" i="1"/>
  <c r="M99" i="1" s="1"/>
  <c r="M86" i="1"/>
  <c r="P86" i="1" s="1"/>
  <c r="M84" i="1"/>
  <c r="M77" i="1"/>
  <c r="M76" i="1" s="1"/>
  <c r="M72" i="1"/>
  <c r="M63" i="1"/>
  <c r="M52" i="1"/>
  <c r="M49" i="1"/>
  <c r="M42" i="1"/>
  <c r="M41" i="1" s="1"/>
  <c r="M38" i="1"/>
  <c r="M37" i="1"/>
  <c r="M25" i="1"/>
  <c r="M17" i="1"/>
  <c r="M15" i="1" s="1"/>
  <c r="M24" i="1" l="1"/>
  <c r="P25" i="1"/>
  <c r="M48" i="1"/>
  <c r="P48" i="1" s="1"/>
  <c r="P49" i="1"/>
  <c r="M62" i="1"/>
  <c r="P63" i="1"/>
  <c r="M75" i="1"/>
  <c r="P76" i="1"/>
  <c r="M108" i="1"/>
  <c r="P109" i="1"/>
  <c r="M14" i="1"/>
  <c r="P15" i="1"/>
  <c r="M40" i="1"/>
  <c r="P41" i="1"/>
  <c r="M51" i="1"/>
  <c r="P51" i="1" s="1"/>
  <c r="P52" i="1"/>
  <c r="M71" i="1"/>
  <c r="P72" i="1"/>
  <c r="M83" i="1"/>
  <c r="P84" i="1"/>
  <c r="M98" i="1"/>
  <c r="P99" i="1"/>
  <c r="M117" i="1"/>
  <c r="P118" i="1"/>
  <c r="M137" i="1"/>
  <c r="P138" i="1"/>
  <c r="M157" i="1"/>
  <c r="P158" i="1"/>
  <c r="M124" i="1"/>
  <c r="P125" i="1"/>
  <c r="M146" i="1"/>
  <c r="P147" i="1"/>
  <c r="P18" i="8"/>
  <c r="O6" i="8"/>
  <c r="P6" i="8" s="1"/>
  <c r="M224" i="2"/>
  <c r="P225" i="2"/>
  <c r="M124" i="2"/>
  <c r="P124" i="2" s="1"/>
  <c r="P125" i="2"/>
  <c r="O81" i="1"/>
  <c r="O153" i="1"/>
  <c r="O142" i="1"/>
  <c r="O129" i="1"/>
  <c r="O120" i="1"/>
  <c r="O113" i="1"/>
  <c r="O104" i="1"/>
  <c r="O94" i="1"/>
  <c r="O67" i="1"/>
  <c r="O58" i="1"/>
  <c r="O44" i="1"/>
  <c r="O31" i="1"/>
  <c r="O21" i="1"/>
  <c r="O10" i="1"/>
  <c r="O227" i="2"/>
  <c r="P227" i="2" s="1"/>
  <c r="P228" i="2"/>
  <c r="P196" i="2"/>
  <c r="O195" i="2"/>
  <c r="P195" i="2" s="1"/>
  <c r="O182" i="2"/>
  <c r="P182" i="2" s="1"/>
  <c r="P183" i="2"/>
  <c r="P142" i="2"/>
  <c r="O81" i="2"/>
  <c r="P81" i="2" s="1"/>
  <c r="P82" i="2"/>
  <c r="O40" i="2"/>
  <c r="P40" i="2" s="1"/>
  <c r="M243" i="2"/>
  <c r="M36" i="1"/>
  <c r="M201" i="2"/>
  <c r="M200" i="2" s="1"/>
  <c r="M199" i="2" s="1"/>
  <c r="M198" i="2" s="1"/>
  <c r="M197" i="2" s="1"/>
  <c r="M196" i="2" s="1"/>
  <c r="M195" i="2" s="1"/>
  <c r="M242" i="2"/>
  <c r="M241" i="2" s="1"/>
  <c r="M240" i="2" s="1"/>
  <c r="M239" i="2" s="1"/>
  <c r="M238" i="2" s="1"/>
  <c r="M237" i="2" s="1"/>
  <c r="M236" i="2" s="1"/>
  <c r="M14" i="2"/>
  <c r="M13" i="2" s="1"/>
  <c r="M12" i="2" s="1"/>
  <c r="M11" i="2" s="1"/>
  <c r="M10" i="2" s="1"/>
  <c r="M9" i="2" s="1"/>
  <c r="M35" i="2"/>
  <c r="M34" i="2" s="1"/>
  <c r="M33" i="2" s="1"/>
  <c r="M32" i="2" s="1"/>
  <c r="M31" i="2" s="1"/>
  <c r="M30" i="2" s="1"/>
  <c r="M29" i="2" s="1"/>
  <c r="M213" i="2"/>
  <c r="M212" i="2" s="1"/>
  <c r="M211" i="2" s="1"/>
  <c r="M210" i="2" s="1"/>
  <c r="M209" i="2" s="1"/>
  <c r="M208" i="2" s="1"/>
  <c r="M207" i="2" s="1"/>
  <c r="M8" i="2"/>
  <c r="M7" i="2" s="1"/>
  <c r="M113" i="2"/>
  <c r="M114" i="2"/>
  <c r="M87" i="2"/>
  <c r="M86" i="2" s="1"/>
  <c r="M85" i="2" s="1"/>
  <c r="M84" i="2" s="1"/>
  <c r="M83" i="2" s="1"/>
  <c r="M82" i="2" s="1"/>
  <c r="M81" i="2" s="1"/>
  <c r="M40" i="2" s="1"/>
  <c r="M47" i="1" l="1"/>
  <c r="M46" i="1" s="1"/>
  <c r="M35" i="1"/>
  <c r="P36" i="1"/>
  <c r="P47" i="1"/>
  <c r="M145" i="1"/>
  <c r="P146" i="1"/>
  <c r="M123" i="1"/>
  <c r="P124" i="1"/>
  <c r="M156" i="1"/>
  <c r="P157" i="1"/>
  <c r="M132" i="1"/>
  <c r="P137" i="1"/>
  <c r="M116" i="1"/>
  <c r="P117" i="1"/>
  <c r="M97" i="1"/>
  <c r="P98" i="1"/>
  <c r="M82" i="1"/>
  <c r="P83" i="1"/>
  <c r="M70" i="1"/>
  <c r="P71" i="1"/>
  <c r="M39" i="1"/>
  <c r="P39" i="1" s="1"/>
  <c r="P40" i="1"/>
  <c r="M13" i="1"/>
  <c r="P14" i="1"/>
  <c r="M107" i="1"/>
  <c r="P108" i="1"/>
  <c r="M74" i="1"/>
  <c r="P74" i="1" s="1"/>
  <c r="P75" i="1"/>
  <c r="M61" i="1"/>
  <c r="P62" i="1"/>
  <c r="M23" i="1"/>
  <c r="P24" i="1"/>
  <c r="M223" i="2"/>
  <c r="P224" i="2"/>
  <c r="M112" i="2"/>
  <c r="P113" i="2"/>
  <c r="O80" i="1"/>
  <c r="O152" i="1"/>
  <c r="O141" i="1"/>
  <c r="O128" i="1"/>
  <c r="O112" i="1"/>
  <c r="O103" i="1"/>
  <c r="O93" i="1"/>
  <c r="O66" i="1"/>
  <c r="O57" i="1"/>
  <c r="O43" i="1"/>
  <c r="O30" i="1"/>
  <c r="O20" i="1"/>
  <c r="O9" i="1"/>
  <c r="O141" i="2"/>
  <c r="P141" i="2" s="1"/>
  <c r="M22" i="1" l="1"/>
  <c r="P23" i="1"/>
  <c r="M60" i="1"/>
  <c r="P61" i="1"/>
  <c r="M106" i="1"/>
  <c r="P107" i="1"/>
  <c r="M12" i="1"/>
  <c r="P13" i="1"/>
  <c r="P70" i="1"/>
  <c r="M69" i="1"/>
  <c r="M81" i="1"/>
  <c r="P82" i="1"/>
  <c r="M96" i="1"/>
  <c r="P97" i="1"/>
  <c r="M115" i="1"/>
  <c r="P116" i="1"/>
  <c r="M131" i="1"/>
  <c r="P132" i="1"/>
  <c r="M155" i="1"/>
  <c r="P156" i="1"/>
  <c r="M122" i="1"/>
  <c r="P123" i="1"/>
  <c r="M144" i="1"/>
  <c r="P145" i="1"/>
  <c r="M45" i="1"/>
  <c r="P46" i="1"/>
  <c r="M34" i="1"/>
  <c r="P35" i="1"/>
  <c r="M222" i="2"/>
  <c r="P223" i="2"/>
  <c r="M111" i="2"/>
  <c r="P112" i="2"/>
  <c r="O131" i="2"/>
  <c r="O6" i="2" s="1"/>
  <c r="O79" i="1"/>
  <c r="O151" i="1"/>
  <c r="O140" i="1"/>
  <c r="O127" i="1"/>
  <c r="O111" i="1" s="1"/>
  <c r="O102" i="1"/>
  <c r="O92" i="1"/>
  <c r="O65" i="1"/>
  <c r="O56" i="1"/>
  <c r="O29" i="1"/>
  <c r="O19" i="1"/>
  <c r="O8" i="1"/>
  <c r="P34" i="1" l="1"/>
  <c r="M33" i="1"/>
  <c r="M44" i="1"/>
  <c r="P45" i="1"/>
  <c r="M143" i="1"/>
  <c r="P144" i="1"/>
  <c r="M121" i="1"/>
  <c r="P122" i="1"/>
  <c r="M154" i="1"/>
  <c r="P155" i="1"/>
  <c r="M130" i="1"/>
  <c r="P131" i="1"/>
  <c r="M114" i="1"/>
  <c r="P115" i="1"/>
  <c r="M95" i="1"/>
  <c r="P96" i="1"/>
  <c r="M80" i="1"/>
  <c r="P81" i="1"/>
  <c r="M11" i="1"/>
  <c r="P12" i="1"/>
  <c r="M105" i="1"/>
  <c r="P106" i="1"/>
  <c r="M59" i="1"/>
  <c r="P60" i="1"/>
  <c r="M21" i="1"/>
  <c r="P22" i="1"/>
  <c r="M68" i="1"/>
  <c r="P69" i="1"/>
  <c r="M221" i="2"/>
  <c r="P222" i="2"/>
  <c r="M110" i="2"/>
  <c r="P111" i="2"/>
  <c r="O150" i="1"/>
  <c r="O78" i="1"/>
  <c r="O7" i="1"/>
  <c r="O6" i="1" l="1"/>
  <c r="M67" i="1"/>
  <c r="P68" i="1"/>
  <c r="M20" i="1"/>
  <c r="P21" i="1"/>
  <c r="M58" i="1"/>
  <c r="P59" i="1"/>
  <c r="M104" i="1"/>
  <c r="P105" i="1"/>
  <c r="M10" i="1"/>
  <c r="P11" i="1"/>
  <c r="M79" i="1"/>
  <c r="P80" i="1"/>
  <c r="M94" i="1"/>
  <c r="P95" i="1"/>
  <c r="M113" i="1"/>
  <c r="P114" i="1"/>
  <c r="M129" i="1"/>
  <c r="P130" i="1"/>
  <c r="M153" i="1"/>
  <c r="P154" i="1"/>
  <c r="M120" i="1"/>
  <c r="P120" i="1" s="1"/>
  <c r="P121" i="1"/>
  <c r="M142" i="1"/>
  <c r="P143" i="1"/>
  <c r="M43" i="1"/>
  <c r="P43" i="1" s="1"/>
  <c r="P44" i="1"/>
  <c r="M32" i="1"/>
  <c r="P33" i="1"/>
  <c r="M220" i="2"/>
  <c r="P221" i="2"/>
  <c r="M109" i="2"/>
  <c r="P110" i="2"/>
  <c r="M128" i="1" l="1"/>
  <c r="P129" i="1"/>
  <c r="M112" i="1"/>
  <c r="P113" i="1"/>
  <c r="P79" i="1"/>
  <c r="M9" i="1"/>
  <c r="P10" i="1"/>
  <c r="M57" i="1"/>
  <c r="P58" i="1"/>
  <c r="M31" i="1"/>
  <c r="P32" i="1"/>
  <c r="M141" i="1"/>
  <c r="P142" i="1"/>
  <c r="M152" i="1"/>
  <c r="P153" i="1"/>
  <c r="M93" i="1"/>
  <c r="P94" i="1"/>
  <c r="M103" i="1"/>
  <c r="P104" i="1"/>
  <c r="M19" i="1"/>
  <c r="P19" i="1" s="1"/>
  <c r="P20" i="1"/>
  <c r="M66" i="1"/>
  <c r="P67" i="1"/>
  <c r="M219" i="2"/>
  <c r="P220" i="2"/>
  <c r="P109" i="2"/>
  <c r="M92" i="1" l="1"/>
  <c r="P93" i="1"/>
  <c r="M140" i="1"/>
  <c r="P140" i="1" s="1"/>
  <c r="P141" i="1"/>
  <c r="M65" i="1"/>
  <c r="P65" i="1" s="1"/>
  <c r="P66" i="1"/>
  <c r="M102" i="1"/>
  <c r="P102" i="1" s="1"/>
  <c r="P103" i="1"/>
  <c r="M151" i="1"/>
  <c r="P152" i="1"/>
  <c r="M30" i="1"/>
  <c r="P31" i="1"/>
  <c r="M56" i="1"/>
  <c r="P56" i="1" s="1"/>
  <c r="P57" i="1"/>
  <c r="M8" i="1"/>
  <c r="P9" i="1"/>
  <c r="P112" i="1"/>
  <c r="M127" i="1"/>
  <c r="P127" i="1" s="1"/>
  <c r="P128" i="1"/>
  <c r="M218" i="2"/>
  <c r="P219" i="2"/>
  <c r="M111" i="1" l="1"/>
  <c r="P111" i="1" s="1"/>
  <c r="M7" i="1"/>
  <c r="P8" i="1"/>
  <c r="M29" i="1"/>
  <c r="P29" i="1" s="1"/>
  <c r="P30" i="1"/>
  <c r="M150" i="1"/>
  <c r="P150" i="1" s="1"/>
  <c r="P151" i="1"/>
  <c r="P92" i="1"/>
  <c r="M78" i="1"/>
  <c r="P78" i="1" s="1"/>
  <c r="P218" i="2"/>
  <c r="M131" i="2"/>
  <c r="M6" i="1" l="1"/>
  <c r="P6" i="1" s="1"/>
  <c r="P7" i="1"/>
  <c r="P131" i="2"/>
  <c r="M6" i="2"/>
  <c r="P6" i="2" s="1"/>
</calcChain>
</file>

<file path=xl/sharedStrings.xml><?xml version="1.0" encoding="utf-8"?>
<sst xmlns="http://schemas.openxmlformats.org/spreadsheetml/2006/main" count="5629" uniqueCount="459">
  <si>
    <t/>
  </si>
  <si>
    <t>рублей</t>
  </si>
  <si>
    <t>ГП</t>
  </si>
  <si>
    <t>ППГП</t>
  </si>
  <si>
    <t>ОМ</t>
  </si>
  <si>
    <t>ГРБС</t>
  </si>
  <si>
    <t>Рз</t>
  </si>
  <si>
    <t>Пр</t>
  </si>
  <si>
    <t>НР</t>
  </si>
  <si>
    <t>ВР</t>
  </si>
  <si>
    <t>Единица измерения</t>
  </si>
  <si>
    <t>Мощность</t>
  </si>
  <si>
    <t>Срок ввода в действие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</si>
  <si>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</si>
  <si>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</si>
  <si>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</si>
  <si>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</si>
  <si>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</si>
  <si>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</si>
  <si>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</si>
  <si>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</si>
  <si>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</si>
  <si>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</si>
  <si>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</si>
  <si>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</si>
  <si>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</si>
  <si>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Итого</t>
  </si>
  <si>
    <t>02</t>
  </si>
  <si>
    <t>0</t>
  </si>
  <si>
    <t>Департамент строительства Брянской области</t>
  </si>
  <si>
    <t>819</t>
  </si>
  <si>
    <t>Государственный заказчик: государственное казённое учреждение "Управление капитального строительства Брянской области"</t>
  </si>
  <si>
    <t>03</t>
  </si>
  <si>
    <t>Бюджетные инвестиции в объекты капитальных вложений государственной собственности</t>
  </si>
  <si>
    <t>11260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</si>
  <si>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</si>
  <si>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</si>
  <si>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2022</t>
  </si>
  <si>
    <t>Комплексное развитие сельских территорий Брянской области</t>
  </si>
  <si>
    <t>07</t>
  </si>
  <si>
    <t>Подпрограмма "Создание и развитие инфраструктуры на сельских территориях"</t>
  </si>
  <si>
    <t>Ведомственный проект "Развитие транспортной инфраструктуры на сельских территориях"</t>
  </si>
  <si>
    <t>В2</t>
  </si>
  <si>
    <t>Государственный заказчик: Казенное учреждение "Управление автомобильных дорог Брянской области"</t>
  </si>
  <si>
    <t>Национальная экономика</t>
  </si>
  <si>
    <t>04</t>
  </si>
  <si>
    <t>Дорожное хозяйство (дорожные фонды)</t>
  </si>
  <si>
    <t>09</t>
  </si>
  <si>
    <t>Развитие транспортной инфраструктуры на сельских территориях</t>
  </si>
  <si>
    <t>R3720</t>
  </si>
  <si>
    <t>Реконструкция автомобильной дороги "Брянск - Новозыбков" - Трубчевск" - Ломакино на участке км 0+005 - км 5+540 в Трубчевском районе Брянской области</t>
  </si>
  <si>
    <t>км</t>
  </si>
  <si>
    <t>5,535</t>
  </si>
  <si>
    <t>2020</t>
  </si>
  <si>
    <t>Реконструкция автомобильной дороги "Брянск-Новозыбков"-Баклань-Котляково на участке км 0+000 - км 17+690 в Унечском и Почепском районах Брянской области. 1 этап км 9+913 - км 17+690</t>
  </si>
  <si>
    <t>7,777</t>
  </si>
  <si>
    <t>Реконструкция автомобильной дороги "Брянск-Новозыбков" - Трубчевск" - Мошки на участке км 0+000 - км 9+236 в Трубчевском районе Брянской области</t>
  </si>
  <si>
    <t>9,236</t>
  </si>
  <si>
    <t>Развитие топливно-энергетического комплекса и жилищно-коммунального хозяйства Брянской области</t>
  </si>
  <si>
    <t>Содействие реформированию жилищно-коммунального хозяйства, создание благоприятных условий проживания граждан</t>
  </si>
  <si>
    <t>Департамент топливно-энергетического комплекса и жилищно-коммунального хозяйства Брянской области</t>
  </si>
  <si>
    <t>812</t>
  </si>
  <si>
    <t>Государственный заказчик: Государственное унитарное предприятие Брянской области "Брянсккоммунэнерго"</t>
  </si>
  <si>
    <t>Жилищно-коммунальное хозяйство</t>
  </si>
  <si>
    <t>05</t>
  </si>
  <si>
    <t>Коммунальное хозяйство</t>
  </si>
  <si>
    <t>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унитарным предприятиям</t>
  </si>
  <si>
    <t>466</t>
  </si>
  <si>
    <t>МВт</t>
  </si>
  <si>
    <t>Развитие здравоохранения Брянской области</t>
  </si>
  <si>
    <t>14</t>
  </si>
  <si>
    <t>Развитие инфраструктуры сферы здравоохранения</t>
  </si>
  <si>
    <t>18</t>
  </si>
  <si>
    <t>Здравоохранение</t>
  </si>
  <si>
    <t>Стационарная медицинская помощь</t>
  </si>
  <si>
    <t>01</t>
  </si>
  <si>
    <t>Лечебный корпус городской больницы №4 по ул. Бежицкой в Советском районе г. Брянска</t>
  </si>
  <si>
    <t>мест</t>
  </si>
  <si>
    <t>120</t>
  </si>
  <si>
    <t>2021</t>
  </si>
  <si>
    <t>90</t>
  </si>
  <si>
    <t>Офис врача общей практики в п.Толмачево Брянского района Брянской области</t>
  </si>
  <si>
    <t>пос.в день</t>
  </si>
  <si>
    <t>35</t>
  </si>
  <si>
    <t>пос. в смену</t>
  </si>
  <si>
    <t>100</t>
  </si>
  <si>
    <t>Амбулаторная помощь</t>
  </si>
  <si>
    <t>Поликлиника на 150 посещений в смену ГБУЗ "Стародубская ЦРБ" в г. Стародуб Брянской области</t>
  </si>
  <si>
    <t>150</t>
  </si>
  <si>
    <t>Региональный проект "Развитие системы оказания первичной медико-санитарной помощи"</t>
  </si>
  <si>
    <t>N1</t>
  </si>
  <si>
    <t>Создание и замена фельдшерских, фельдшерско-акушерских пунктов и врачебных амбулаторий для населенных пунктов с численностью населения от 100 до 2000 человек</t>
  </si>
  <si>
    <t>51960</t>
  </si>
  <si>
    <t>Фельдшерско-акушерский пункт в н.п. Лопатни Клинцовского района Брянской области</t>
  </si>
  <si>
    <t>15</t>
  </si>
  <si>
    <t>Фельдшерско-акушерский пункт в н.п. Рассуха Унечского района Брянской области</t>
  </si>
  <si>
    <t>Фельдшерско-акушерский пункт в н.п. Старая Мармазовка Клетнянского района Брянской области</t>
  </si>
  <si>
    <t>Подпрограмма "Обеспечение жильем медицинских работников (врачей) государственных учреждений здравоохранения Брянской области"</t>
  </si>
  <si>
    <t>Формирование системы управления кадровым потенциалом в сфере здравоохранения с учетом структуры региональной потребности в медицинских кадрах, их оптимального размещения и эффективного использования, достижение полноты укомплектованности учреждений здравоохранения медицинскими работниками (врачами)</t>
  </si>
  <si>
    <t>29</t>
  </si>
  <si>
    <t>Департамент здравоохранения Брянской области</t>
  </si>
  <si>
    <t>814</t>
  </si>
  <si>
    <t>Обеспечение жильем медицинских работников государственных учреждений здравоохранения Брянской области</t>
  </si>
  <si>
    <t>13830</t>
  </si>
  <si>
    <t>Субсидии на приобретение объектов недвижимого имущества в государственную (муниципальную) собственность бюджетным учреждениям</t>
  </si>
  <si>
    <t>461</t>
  </si>
  <si>
    <t>Субсидии на приобретение объектов недвижимого имущества в государственную (муниципальную) собственность автономным учреждениям</t>
  </si>
  <si>
    <t>462</t>
  </si>
  <si>
    <t>Развитие культуры и туризма в Брянской области</t>
  </si>
  <si>
    <t>Развитие кадрового потенциала сферы культуры и реализация мер государственной поддержки работников культуры</t>
  </si>
  <si>
    <t>Департамент культуры Брянской области</t>
  </si>
  <si>
    <t>815</t>
  </si>
  <si>
    <t>Культура, кинематография</t>
  </si>
  <si>
    <t>08</t>
  </si>
  <si>
    <t>Культура</t>
  </si>
  <si>
    <t>Обеспечение жильем работников государственных учреждений исполнительского искусства (театров, концертных организаций) Брянской области</t>
  </si>
  <si>
    <t>14380</t>
  </si>
  <si>
    <t>Региональный проект "Культурная среда"</t>
  </si>
  <si>
    <t>A1</t>
  </si>
  <si>
    <t>Реновация государственных и муниципальных учреждений отрасли культуры</t>
  </si>
  <si>
    <t>14280</t>
  </si>
  <si>
    <t>464</t>
  </si>
  <si>
    <t>Государственный заказчик: государственное автономное учреждение культуры "Мемориальный комплекс "Партизанская поляна"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</si>
  <si>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</si>
  <si>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465</t>
  </si>
  <si>
    <t>кв.м</t>
  </si>
  <si>
    <t>Развитие образования и науки Брянской области</t>
  </si>
  <si>
    <t>16</t>
  </si>
  <si>
    <t>Развитие инфраструктуры сферы образования</t>
  </si>
  <si>
    <t>Образование</t>
  </si>
  <si>
    <t>Общее образование</t>
  </si>
  <si>
    <t>Климовская специальная (коррекционная) школа-интернат для детей сирот и детей, оставшихся без попечения родителей (реконструкция)</t>
  </si>
  <si>
    <t>Дополнительное образование детей</t>
  </si>
  <si>
    <t>Реконструкция здания для создания центра по работе с одаренными детьми в Бежицком районе города Брянска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</si>
  <si>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</si>
  <si>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</si>
  <si>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Подпрограмма "Развитие социальной и инженерной инфраструктуры Брянской области"</t>
  </si>
  <si>
    <t>Перевод отопления учреждений и организаций социально-культурной сферы на природный газ</t>
  </si>
  <si>
    <t>Газификация ФАП н.п. Воробьевка Климовского района Брянской области</t>
  </si>
  <si>
    <t>кВт</t>
  </si>
  <si>
    <t>Газификация ФАП н.п.Соловьевка Климовского района Брянской области</t>
  </si>
  <si>
    <t>Подпрограмма "Автомобильные дороги"</t>
  </si>
  <si>
    <t>Развитие и модернизация сети автомобильных дорог общего пользования регионального, межмуниципального и местного значения</t>
  </si>
  <si>
    <t>21</t>
  </si>
  <si>
    <t>Развитие и совершенствование сети автомобильных дорог регионального значения общего пользования</t>
  </si>
  <si>
    <t>16140</t>
  </si>
  <si>
    <t>Строительство моста через реку Десна на км 1+250 автомобильной дороги Подъезд к д. Сельцо в Брянском районе Брянской области</t>
  </si>
  <si>
    <t>0,885</t>
  </si>
  <si>
    <t>Строительство моста через реку Судость на км 8+200 автомобильной дороги Валуец-Баклань в Почепском районе Брянской области</t>
  </si>
  <si>
    <t>0,996</t>
  </si>
  <si>
    <t>Развитие физической культуры и спорта Брянской области</t>
  </si>
  <si>
    <t>25</t>
  </si>
  <si>
    <t>Развитие инфраструктуры сферы физической культуры и спорта</t>
  </si>
  <si>
    <t>Физическая культура и спорт</t>
  </si>
  <si>
    <t>Массовый спорт</t>
  </si>
  <si>
    <t>Реконструкция крытого ледового дворца "Десна" по адресу: г. Брянск, ул. Кромская, 48а</t>
  </si>
  <si>
    <t>чел. в смену</t>
  </si>
  <si>
    <t>45</t>
  </si>
  <si>
    <t>Управление физической культуры и спорта Брянской области</t>
  </si>
  <si>
    <t>825</t>
  </si>
  <si>
    <t>Государственный заказчик: Государственное автономное учреждение "Легкоатлетический комплекс"</t>
  </si>
  <si>
    <t>Реконструкция спортивного корта по адресу Брянская область , г. Брянск, территория парка им. А.С. Пушкина по ул. Ульянова</t>
  </si>
  <si>
    <t>Количество кортов</t>
  </si>
  <si>
    <t>Подпрограмма "Развитие спорта высших достижений и системы подготовки спортивного резерва"</t>
  </si>
  <si>
    <t>Региональный проект "Спорт - норма жизни"</t>
  </si>
  <si>
    <t>P5</t>
  </si>
  <si>
    <t>Строительство физкультурно-оздоровительного комплекса в Фокинском районе г. Брянска для ГБУ БО СШОР "Локомотив"</t>
  </si>
  <si>
    <t>чел.в смену</t>
  </si>
  <si>
    <t>2023</t>
  </si>
  <si>
    <t>Создание и модернизация объектов спортивной инфраструктуры региональной собственности для занятий физической культурой и спортом</t>
  </si>
  <si>
    <t>51390</t>
  </si>
  <si>
    <t>Дворец единоборств в Советском районе г.Брянска</t>
  </si>
  <si>
    <t>4024</t>
  </si>
  <si>
    <t>Развитие мировой юстиции Брянской области</t>
  </si>
  <si>
    <t>30</t>
  </si>
  <si>
    <t>Развитие инфраструктуры мировой юстиции Брянской области</t>
  </si>
  <si>
    <t>Общегосударственные вопросы</t>
  </si>
  <si>
    <t>Судебная система</t>
  </si>
  <si>
    <t>Здание для мирового судьи судебного участка № 54 Суземского судебного района Брянской области</t>
  </si>
  <si>
    <t>кв.м.</t>
  </si>
  <si>
    <t>223,93</t>
  </si>
  <si>
    <t>Здание для мирового судьи судебного участка № 51 Севского судебного района Брянской области</t>
  </si>
  <si>
    <t>Развитие промышленности, транспорта и связи Брянской области</t>
  </si>
  <si>
    <t>37</t>
  </si>
  <si>
    <t>Подпрограмма "Развитие международного аэропорта "Брянск""</t>
  </si>
  <si>
    <t>Создание условий для осуществления регулярных и чартерных пассажирских авиаперевозок в международном аэропорту</t>
  </si>
  <si>
    <t>32</t>
  </si>
  <si>
    <t>Департамент промышленности, транспорта и связи Брянской области</t>
  </si>
  <si>
    <t>837</t>
  </si>
  <si>
    <t>Государственный заказчик: департамент промышленности, транспорта и связи Брянской области</t>
  </si>
  <si>
    <t>Транспорт</t>
  </si>
  <si>
    <t>Реконструкция аэропортового комплекса (г. Брянск)</t>
  </si>
  <si>
    <t>кв.метров</t>
  </si>
  <si>
    <t>Реконструкция здания командно-диспетчерского пункта международного аэропорта "Брянск"</t>
  </si>
  <si>
    <t>Экономическое развитие, инвестиционная политика и инновационная экономика Брянской области</t>
  </si>
  <si>
    <t>40</t>
  </si>
  <si>
    <t>Подпрограмма "Управление государственным имуществом Брянской области"</t>
  </si>
  <si>
    <t>Обеспечение эффективного управления и распоряжения государственным имуществом Брянской области (в том числе земельными участками), рационального его использования</t>
  </si>
  <si>
    <t>71</t>
  </si>
  <si>
    <t>Управление имущественных отношений Брянской области</t>
  </si>
  <si>
    <t>824</t>
  </si>
  <si>
    <t>Другие вопросы в области национальной экономики</t>
  </si>
  <si>
    <t>Приобретение земельных участков из земель сельскохозяйственного назначения в государственную собственность Брянской области</t>
  </si>
  <si>
    <t>17410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</si>
  <si>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</si>
  <si>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</si>
  <si>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Ведомственный проект "Развитие инженерной инфраструктуры на сельских территориях"</t>
  </si>
  <si>
    <t>В1</t>
  </si>
  <si>
    <t>Обеспечение комплексного развития сельских территорий</t>
  </si>
  <si>
    <t>R5760</t>
  </si>
  <si>
    <t>Субсидии на софинансирование капитальных вложений в объекты государственной (муниципальной) собственности</t>
  </si>
  <si>
    <t>522</t>
  </si>
  <si>
    <t>Климовский муниципальный район</t>
  </si>
  <si>
    <t>Водопроводная сеть по улице Первомайская в н.п. Гетманская Буда Климовского района Брянской области</t>
  </si>
  <si>
    <t>0,861</t>
  </si>
  <si>
    <t>Стародубский муниципальный район</t>
  </si>
  <si>
    <t>Реконструкция сетей водоснабжения в н.п. Логоватое Стародубского района. II этап</t>
  </si>
  <si>
    <t>4,191</t>
  </si>
  <si>
    <t>Унечский муниципальный район</t>
  </si>
  <si>
    <t>3,281</t>
  </si>
  <si>
    <t>Реконструкция автомобильной дороги Подъезд к ферме КРС ООО "Красный Октябрь" в с. Степок Стародубского района Брянской области</t>
  </si>
  <si>
    <t>2,4</t>
  </si>
  <si>
    <t>Охрана окружающей среды, воспроизводство и использование природных ресурсов Брянской области</t>
  </si>
  <si>
    <t>Обеспечение экологической безопасности населения, охраны окружающей среды, рационального использования природных ресурсов и сохранения биологического разнообразия на территории Брянской области</t>
  </si>
  <si>
    <t>51</t>
  </si>
  <si>
    <t>Департамент природных ресурсов и экологии Брянской области</t>
  </si>
  <si>
    <t>808</t>
  </si>
  <si>
    <t>Охрана окружающей среды</t>
  </si>
  <si>
    <t>06</t>
  </si>
  <si>
    <t>Другие вопросы в области охраны окружающей среды</t>
  </si>
  <si>
    <t>12800</t>
  </si>
  <si>
    <t>Реконструкция очистных сооружений в г. Стародуб</t>
  </si>
  <si>
    <t>куб. м/сут.</t>
  </si>
  <si>
    <t>3600</t>
  </si>
  <si>
    <t>Выгоничский муниципальный район</t>
  </si>
  <si>
    <t>Строительство полигона ТБО в пгт. Выгоничи</t>
  </si>
  <si>
    <t>га</t>
  </si>
  <si>
    <t>Региональный проект "Чистая вода"</t>
  </si>
  <si>
    <t>G5</t>
  </si>
  <si>
    <t>Другие вопросы в области жилищно-коммунального хозяйства</t>
  </si>
  <si>
    <t>Строительство и реконструкция (модернизация) объектов питьевого водоснабжения</t>
  </si>
  <si>
    <t>52430</t>
  </si>
  <si>
    <t>Унечское городское поселение Унечского муниципального района</t>
  </si>
  <si>
    <t>Строительство централизованного водоснабжения залинейной части города Унеча Унечского района Брянской области (2-я очередь) 2 этап</t>
  </si>
  <si>
    <t>Подпрограмма "Чистая вода"</t>
  </si>
  <si>
    <t>Осуществление строительства и реконструкции систем водоснабжения для населенных пунктов Брянской области</t>
  </si>
  <si>
    <t>41</t>
  </si>
  <si>
    <t>Софинансирование объектов капитальных вложений муниципальной собственности</t>
  </si>
  <si>
    <t>11270</t>
  </si>
  <si>
    <t>Реконструкция водопроводных сетей в с. Внуковичи Новозыбковского городского округа Брянской области</t>
  </si>
  <si>
    <t>сети км</t>
  </si>
  <si>
    <t>4,0</t>
  </si>
  <si>
    <t>Реконструкция водопроводной сети по ул. Куйбышева, ул.Кирова в г. Фокино Брянской области</t>
  </si>
  <si>
    <t>3,1</t>
  </si>
  <si>
    <t>Брасовский муниципальный район</t>
  </si>
  <si>
    <t>Реконструкция водоснабжения в с.Дубровка Брасовского района Брянской области</t>
  </si>
  <si>
    <t>0,8</t>
  </si>
  <si>
    <t>Реконструкция водозаборного узла по ул. Зеленая в д. Скрябино Выгоничского района Брянской области</t>
  </si>
  <si>
    <t>скважина/водонапорная башня</t>
  </si>
  <si>
    <t>1/1</t>
  </si>
  <si>
    <t>Гордеевский муниципальный район</t>
  </si>
  <si>
    <t>Реконструкция водопроводных сетей в н.п. Творишино Гордеевского района Брянской области</t>
  </si>
  <si>
    <t>2,9</t>
  </si>
  <si>
    <t>Дубровский муниципальный район</t>
  </si>
  <si>
    <t>Реконструкция системы водоснабжения в д.Пеклино Дубровского района Брянской области</t>
  </si>
  <si>
    <t>скважина</t>
  </si>
  <si>
    <t>Реконструкция системы водоснабжения в п.Серпеевский Дубровского района Брянской области</t>
  </si>
  <si>
    <t>сети км/водонапорная башня</t>
  </si>
  <si>
    <t>0,1/1</t>
  </si>
  <si>
    <t>Жуковский муниципальный район</t>
  </si>
  <si>
    <t>Строительство системы водоснабжения в п. Олсуфьево Жуковского района Брянской области (II очередь)</t>
  </si>
  <si>
    <t>сети км/скважина/вод.башня</t>
  </si>
  <si>
    <t>3/1/1</t>
  </si>
  <si>
    <t>Мглинский муниципальный район</t>
  </si>
  <si>
    <t>Реконструкция водопроводной сети в н.п. Курчичи Мглинского района Брянской области</t>
  </si>
  <si>
    <t>1,6</t>
  </si>
  <si>
    <t>Почепский муниципальный район</t>
  </si>
  <si>
    <t>Строительство водопроводной сети в с.Семцы Почепского района Брянской области</t>
  </si>
  <si>
    <t>2,2</t>
  </si>
  <si>
    <t>Строительство водонапорной башни в н.п. Новое Село Стародубского района Брянской области</t>
  </si>
  <si>
    <t>водонапорная башня</t>
  </si>
  <si>
    <t>Карачевское городское поселение Карачевского муниципального района</t>
  </si>
  <si>
    <t>Строительство водонапорной башни в д.Масловка Карачевского района Брянской области</t>
  </si>
  <si>
    <t>Погарское городское поселение Погарского муниципального района</t>
  </si>
  <si>
    <t>Реконструкция водопроводных сетей по ул. Пушкина в пгт Погар Погарского района Брянской области</t>
  </si>
  <si>
    <t>0,9</t>
  </si>
  <si>
    <t>Подпрограмма "Строительство и реконструкция очистных сооружений в населенных пунктах Брянской области"</t>
  </si>
  <si>
    <t>Восстановление и развитие эксплуатационно-технического состояния объектов очистки сточных вод в Брянской области</t>
  </si>
  <si>
    <t>Клетнянское городское поселение Клетнянского муниципального района</t>
  </si>
  <si>
    <t>Реконструкция очистных сооружений в п. Клетня Клетнянского района Брянской области</t>
  </si>
  <si>
    <t>м3/сутки</t>
  </si>
  <si>
    <t>400</t>
  </si>
  <si>
    <t>Локотское городское поселение Брасовского муниципального района</t>
  </si>
  <si>
    <t>Строительство очистных сооружений в пос. Локоть Брасовского района Брянской области</t>
  </si>
  <si>
    <t>Суземское городское поселение Суземского муниципального района</t>
  </si>
  <si>
    <t>Реконструкция очистных сооружений в п. Суземка Суземского района Брянской области</t>
  </si>
  <si>
    <t>уч. мест</t>
  </si>
  <si>
    <t>Региональный проект "Содействие занятости женщин - создание условий дошкольного образования для детей в возрасте до трех лет"</t>
  </si>
  <si>
    <t>P2</t>
  </si>
  <si>
    <t>Дошкольное образование</t>
  </si>
  <si>
    <t>55</t>
  </si>
  <si>
    <t>Навлинский муниципальный район</t>
  </si>
  <si>
    <t>Детский сад на 75 мест, из них 55 мест для детей в возрасте от 1,5 лет до 3 лет в г.Почепе Брянской области</t>
  </si>
  <si>
    <t>75</t>
  </si>
  <si>
    <t>Суземский муниципальный район</t>
  </si>
  <si>
    <t>Детский сад на 75 мест, в том числе 30 мест для детей в возрасте от 1,5 до 3 лет в посёлке Суземка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</si>
  <si>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</si>
  <si>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52320</t>
  </si>
  <si>
    <t>Детский сад по ул. им. О.Н. Строкина в районе старого аэропорта в Советском районе г. Брянска</t>
  </si>
  <si>
    <t>270</t>
  </si>
  <si>
    <t>Детский сад в районе старого аэропорта в Советском районе г. Брянска</t>
  </si>
  <si>
    <t>Пристройка к детскому саду № 15 "Ягодка" в Володарском районе города Брянска</t>
  </si>
  <si>
    <t>Подпрограмма "Реабилитация населения и территории Брянской области, подвергшихся радиационному воздействию вследствие катастрофы на Чернобыльской АЭС"</t>
  </si>
  <si>
    <t>Строительство систем водоснабжения для населенных пунктов Брянской области</t>
  </si>
  <si>
    <t>17</t>
  </si>
  <si>
    <t>Реконструкция системы водоснабжения в с. Гордеевка Брянской области</t>
  </si>
  <si>
    <t>6,309</t>
  </si>
  <si>
    <t>Строительство систем газоснабжения для населенных пунктов Брянской области</t>
  </si>
  <si>
    <t>Брянский муниципальный район</t>
  </si>
  <si>
    <t>Газификация квартала застройки в н.п.Кабаличи (фруктовый сад) Брянского района Брянской области</t>
  </si>
  <si>
    <t>0,162</t>
  </si>
  <si>
    <t>Клетнянский муниципальный район</t>
  </si>
  <si>
    <t>Газификация ул.Коммуна н.п.Плоцкое Стародубского района Брянской области</t>
  </si>
  <si>
    <t>Газификация н.п. Мытничи Стародубского района Брянской области</t>
  </si>
  <si>
    <t>Суражский муниципальный район</t>
  </si>
  <si>
    <t>Газификация н.п.Жемердеевка Суражского района Брянской области</t>
  </si>
  <si>
    <t>4,5</t>
  </si>
  <si>
    <t>Водопроводные сети по ул. Профсоюзов в Володарском районе г.Брянска</t>
  </si>
  <si>
    <t>2,576</t>
  </si>
  <si>
    <t>Карачевский муниципальный район</t>
  </si>
  <si>
    <t>Строительство водопроводной сети ул.Степной д.Хохловка Карачевского района Брянской области</t>
  </si>
  <si>
    <t>1,1</t>
  </si>
  <si>
    <t>башня</t>
  </si>
  <si>
    <t>Реконструкция водоснабжения н.п.Зерново Суземского района Брянской области</t>
  </si>
  <si>
    <t>км; скважина</t>
  </si>
  <si>
    <t>1,2; 1</t>
  </si>
  <si>
    <t>Реконструкция водопроводной сети в н.п.Алешковичи (ул.Центральная) Суземского района Брянской области</t>
  </si>
  <si>
    <t>Водоснабжение н.п.Шулаковка ул.Пролетарская Унечского района Брянской области</t>
  </si>
  <si>
    <t>1,436</t>
  </si>
  <si>
    <t>Кокоревское городское поселение Суземского муниципального района</t>
  </si>
  <si>
    <t>0,74</t>
  </si>
  <si>
    <t>Реконструкция водопроводной сети по ул.Горожанская, ул.Вокзальная п.Суземка Суземского района Брянской области</t>
  </si>
  <si>
    <t>Модернизация объектов коммунальной инфраструктуры</t>
  </si>
  <si>
    <t>пог. м</t>
  </si>
  <si>
    <t>Реконструкция объекта: "Самотечный канализационный коллектор по ул. Молодой Гвардии в Бежицком районе г. Брянска. Переход под железной дорогой D 700 мм"</t>
  </si>
  <si>
    <t>Реконструкция объекта: "Самотечный канализационный коллектор по ул. Металлургов в Бежицком районе г. Брянска. Переход под железной дорогой D 800 мм"</t>
  </si>
  <si>
    <t>Строительство канализационного коллектора по ул. Тургенева в г. Севске</t>
  </si>
  <si>
    <t>Развитие и совершенствование сети автомобильных дорог местного значения общего пользования</t>
  </si>
  <si>
    <t>16160</t>
  </si>
  <si>
    <t>Реконструкция Литейного моста через реку Десна в Бежицком районе г. Брянска (1 пусковой комплекс)</t>
  </si>
  <si>
    <t>Строительство автомобильной дороги - защитной дамбы Брянск 1 - Брянск 2 г.Брянска (1 этап). (ПК 0+00 - ПК 17+00)</t>
  </si>
  <si>
    <t>1,7</t>
  </si>
  <si>
    <t>Строительство автомобильных дорог в ГУП ОНО ОПХ «Черемушки» в д. Дубровка Брянского района Брянской области (2 этап)</t>
  </si>
  <si>
    <t>Подпрограмма "Стимулирование развития жилищного строительства в Брянской области"</t>
  </si>
  <si>
    <t>Региональный проект "Жилье"</t>
  </si>
  <si>
    <t>F1</t>
  </si>
  <si>
    <t>Строительство объекта "Автодорога по ул. Советской (от ул.Крахмалева до ул. Объездной) в Советском районе г.Брянска"</t>
  </si>
  <si>
    <t>2,266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</si>
  <si>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</si>
  <si>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20</t>
  </si>
  <si>
    <t>Региональный проект "Современная школа"</t>
  </si>
  <si>
    <t>E1</t>
  </si>
  <si>
    <t>Создание новых мест в общеобразовательных организациях</t>
  </si>
  <si>
    <t>55200</t>
  </si>
  <si>
    <t>Школа на 1225 мест в районе старого аэропорта в Советском районе г. Брянска</t>
  </si>
  <si>
    <t>1225</t>
  </si>
  <si>
    <t>Спортивно-оздоровительный комплекс в Бежицком районе г.Брянска</t>
  </si>
  <si>
    <t>72</t>
  </si>
  <si>
    <t>Спортивно-оздоровительный комплекс в Фокинском районе г.Брянска</t>
  </si>
  <si>
    <t>чел.</t>
  </si>
  <si>
    <t>80</t>
  </si>
  <si>
    <t>Реконструкция стадиона "Труд" по ул.Парковая в г. Клинцы Брянской области</t>
  </si>
  <si>
    <t>5700</t>
  </si>
  <si>
    <t>Дворец спорта по ул. Гагарина, 8а, г.Новозыбков Брянской области</t>
  </si>
  <si>
    <t>Ледовый дворец г.Стародуб Брянской области</t>
  </si>
  <si>
    <t>Спортивный центр с бассейном г.Жуковка</t>
  </si>
  <si>
    <t>Дворец спорта г.Жуковка Брянской области</t>
  </si>
  <si>
    <t>Дворец спорта г. Почеп Брянской области</t>
  </si>
  <si>
    <t>Севский муниципальный район</t>
  </si>
  <si>
    <t>Дятьковское городское поселение Дятьковского муниципального района</t>
  </si>
  <si>
    <t>Спортивно-оздоровительный комплекс г.Дятьково Дятьковского района</t>
  </si>
  <si>
    <t>Дворец спорта, г. Дятьково Брянской области</t>
  </si>
  <si>
    <t>Развитие инфраструктуры сферы культуры</t>
  </si>
  <si>
    <t>Газификация ФАП н.п. Тростань г. Новозыбкова</t>
  </si>
  <si>
    <t>Трубчевский муниципальный район</t>
  </si>
  <si>
    <t>Навлинское городское поселение Навлинского муниципального района</t>
  </si>
  <si>
    <t>Наименование государственного заказчика; объекта</t>
  </si>
  <si>
    <t>Нераспределенные средства</t>
  </si>
  <si>
    <t>Газификация ФАП н.п.Пролысово Навлинского района Брянской области</t>
  </si>
  <si>
    <t>Газификация ФАП н.п.Соколово Навлинского района Брянской области</t>
  </si>
  <si>
    <t>Пристройка к МБДОУ "Детский сад №3 п.Навля комбинированного вида" на 55 мест</t>
  </si>
  <si>
    <t>Строительство водопроводных сетей в н.п.Березина Унечского района Брянской области</t>
  </si>
  <si>
    <t>Городской округ город Стародуб</t>
  </si>
  <si>
    <t>Новозыбковский городской округ</t>
  </si>
  <si>
    <t>Городской округ город Фокино</t>
  </si>
  <si>
    <t>Городской округ город Клинцы</t>
  </si>
  <si>
    <t>Городской округ город Брянск</t>
  </si>
  <si>
    <t>Реконструкция водопроводных сетей в пгт Кокоревка Суземского района Брянской области по ул.В.Качановой</t>
  </si>
  <si>
    <t>Строительство водозаборного сооружения в с.Красный Рог Почепского района Брянской области</t>
  </si>
  <si>
    <t>Реконструкция сетей водоснабжения в н.п. Логоватое Стародубского района I этап</t>
  </si>
  <si>
    <t>Строительство водонапорной башни в с.Курковичи Стародубского района Брянской области</t>
  </si>
  <si>
    <t>Газификация ул. Лесной в н.п. Козёлкино Брянского района Брянской области</t>
  </si>
  <si>
    <t>Фельдшерско-акушерский пункт с жилым помещением для медицинского работника в н.п. Дмитрово Почепского района Брянской области</t>
  </si>
  <si>
    <t>Водоснабжение участка №8 ГУП ОНО ОПХ "Черемушки" д. Дубровка, Брянского района, Брянской области (3-я очередь застройки) (2 этап строительства)</t>
  </si>
  <si>
    <t>Развитие малоэтажного жилищного строительства</t>
  </si>
  <si>
    <t>Подпрограмма "Развитие малоэтажного строительства на территории Брянской области"</t>
  </si>
  <si>
    <t>Самотечный канализационный коллектор №1 из железобетонных труб O700-900 мм в Бежицком районе г. Брянска. Участок от ул. Дружбы до ГКНС-4</t>
  </si>
  <si>
    <t>Бассейн спорткомплекса в п.г.т. Климово Брянской области</t>
  </si>
  <si>
    <t>Реконструкция муниципального стадиона "Снежеть" в г.Карачеве Брянской области. Первая очередь строительства. Вторая очередь строительства. (достройка)</t>
  </si>
  <si>
    <t>R1</t>
  </si>
  <si>
    <t>Региональный проект "Дорожная сеть"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</si>
  <si>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</si>
  <si>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Иные межбюджетные трансферты</t>
  </si>
  <si>
    <t>Строительство автомобильной дороги - защитной дамбы Брянск 1 - Брянск 2 г.Брянска (1 этап). (ПК 17+00 - ПК 47+60)</t>
  </si>
  <si>
    <t>Реконструкция автодорог по ул. Бежицкой (от ул. Объездной до дома № 280 по ул. Бежицкой), ул. Объездной (от ул. Городищенской до ул. Бежицкой) в Бежицком районе г. Брянска</t>
  </si>
  <si>
    <t>Реконструкция автодорог по ул. Бежицкой (от ул. Объездной до дома № 280 по ул. Бежицкой), ул. Объездной (от ул. Городищенской до ул. Бежицкой) в Бежицком районе г. Брянска (2 этап)</t>
  </si>
  <si>
    <t>0,330</t>
  </si>
  <si>
    <t>Реконструкция Литейного моста через реку Десна в Бежицком районе г. Брянска (2 пусковой комплекс)</t>
  </si>
  <si>
    <t>Строительство котельной в целях переключения потребителей от котельной ООО "Котельная Электроаппарат", расположенной по адресу ул.Вали Сафроновой, 56а в г.Брянске</t>
  </si>
  <si>
    <t>Строительство котельной в целях переключения потребителей от котельной ООО "Теплопоставка", расположенной по адресу проспект Московский, 142/3 в  г.Брянске</t>
  </si>
  <si>
    <t>Квартальная котельная, назначение: нежилое, 1-этажный, общая площадь 141,2 кв.м, инв.№ 5239/01:1000/А, лит. А, адрес объекта: Брянская область, г.Брянск, Советский район, ул. Луначарского, д.42а, кад. № 32:28:0031909:341, с оборудованием, в рабочем состоянии, включая тепловые сети протяженностью 1373,8 м., и иные сети, земельный участок в собственности площадью 1678 кв. м., разрешенное использование: для эксплуатации квартальной котельной с отдельно стоящей трансформаторной подстанцией площадью 48,1 кв. м., с оборудованием, в рабочем состоянии обслуживающая квартальную  котельную.  Установленная мощность - 10,08 Гкал/ч, присоединенная - отопление 5,705 Гкал/ч, ГВС 0,5488 Гкал/ч,/ 1 шт.</t>
  </si>
  <si>
    <t>Гкал/ч</t>
  </si>
  <si>
    <t xml:space="preserve">Квартальная блочно-модульная котельная БМК-8,0, назначение: нежилое, 1-этажный, общая площадь 170 кв.м, инв. № 3791/02, лит.А, адрес объекта: Брянская область, г.Брянск, Бежицкий район, ул. Комсомольская, д.4-Б, кад. № 32:28:0014718:63, с оборудованием, в рабочем состоянии, включая тепловые сети протяженностью 1555,3 м. и иные сети;  право долгосрочной аренды земельного участка площадью 1656 кв. м. сроком до 31.03.2059 года.  Установленная мощность - 6,87 Гкал/ч, присоединенная - отопление 4,6208 Гкал/ч, ГВС 0,4116 Гкал/ч./ 1 шт. </t>
  </si>
  <si>
    <t xml:space="preserve">Блочно-модульная котельная (БМК-4, 0 серии "Ока"), назначение: нежилое, 1-этажный, общая площадь 79,4 кв. м, инв. № 16612/02:1000/А, лит. А, адрес объекта: Брянская область, г. Брянск, ул. 22 Съезда КПСС, д. 2А, кад. № 32:28:0014814:16, с оборудованием, в рабочем состоянии, включая тепловые сети протяженностью 315,4 м., канализационные сети протяженностью 93,5 м., распределительный газопровод низкого давления протяженностью 153,8 м., распределительный водопровод протяженностью 189,0 м.; право долгосрочной аренды земельного участка площадью 360 кв. м. сроком до 07.09.2059 года.  Установленная мощность - 3,44 Гкал/ч, присоединенная - отопление 2,0084 Гкал/ч, ГВС 0,7608 Гкал/ч/ 1 шт.  </t>
  </si>
  <si>
    <t>Почепское городское поселение Почепского муниципального района</t>
  </si>
  <si>
    <t>Строительство очистных сооружений в г. Почеп Почепского района</t>
  </si>
  <si>
    <t>Газопровод низкого давления в н.п.Николаевка Клетнянского района Брянской области</t>
  </si>
  <si>
    <t>Реконструкция парка в п. Локоть Брасовского района</t>
  </si>
  <si>
    <t>Реконструкция аэропортового комплекса (г. Брянск) (ПИР)</t>
  </si>
  <si>
    <t xml:space="preserve"> Государственный заказчик: Государственное бюджетное учреждение здравоохранения "Карачевская центральная районная больница" </t>
  </si>
  <si>
    <t xml:space="preserve">Жилое помещение (квартира 1-комн.)  Карачевский район, г. Карачев                                       </t>
  </si>
  <si>
    <t xml:space="preserve">Жилое помещение (квартира 2-комн.)  Карачевский район, г. Карачев                                       </t>
  </si>
  <si>
    <t xml:space="preserve">Жилое помещение (квартира 3-комн.)  Карачевский район, г. Карачев                                       </t>
  </si>
  <si>
    <t xml:space="preserve"> Государственный заказчик: Государственное бюджетное учреждение здравоохранения "Новозыбковская центральная районная больница" </t>
  </si>
  <si>
    <t xml:space="preserve">Жилое помещение (квартира 1-комн.)                                          г. Новозыбков </t>
  </si>
  <si>
    <t>Строительство очистных сооружений в пос. Навля Навлинского района Брянской области (1 этап)</t>
  </si>
  <si>
    <t>Строительство крытого футбольного манежа в Бежицком районе г. Брянска для ГБУ БО СШ "Динамо-Брянск"</t>
  </si>
  <si>
    <t>Пристройка на 55 мест для детей в возрасте 1,5 до 3 лет к МБДОУ – детский сад №3 «Колобок»</t>
  </si>
  <si>
    <t>Реконструкция очистных сооружений в г. Трубчевск</t>
  </si>
  <si>
    <t>Реконструкция здания музея ГАУК "Мемориальный комплекс "Партизанская поляна"</t>
  </si>
  <si>
    <t>Самотечный канализационный коллектор из железобетонных труб D 1000 мм по ул. Набережной в Советском районе г. Брянска. Участок от КК2 перед ТК «ГКНС Калинина, о/д 20» до канализационного колодца КК30 на пересечении с ул. Горького</t>
  </si>
  <si>
    <t>Пристройка к детскому саду № 147 "Голубые дорожки" в Бежицком районе города Брянска</t>
  </si>
  <si>
    <t>2,4/2/2/1/2</t>
  </si>
  <si>
    <t>сети км/скважина/насосная станция 1-го подъема/станция 2-го подъема/резервуар чистой воды</t>
  </si>
  <si>
    <t>Приложение 1</t>
  </si>
  <si>
    <t>Утверждено</t>
  </si>
  <si>
    <t>Освоено</t>
  </si>
  <si>
    <t>Исполнено</t>
  </si>
  <si>
    <t>Процент исполнения</t>
  </si>
  <si>
    <t>Отчет об исполнении перечня объектов бюджетных инвестиций государственной собственности 
региональной адресной инвестиционной программы за январь - июнь 2020 года</t>
  </si>
  <si>
    <t>Отчет об исполнении перечня объектов бюджетных инвестиций муниципальной собственности 
региональной адресной инвестиционной программы за январь - июнь 2020 года</t>
  </si>
  <si>
    <t>Приложение 2</t>
  </si>
  <si>
    <t>Директор департамента</t>
  </si>
  <si>
    <t>Е.Н. Захаренко</t>
  </si>
  <si>
    <t>Исп. Д.А. Бобаков
Тел. 77-01-70 доб. 254</t>
  </si>
  <si>
    <t>Жилое помещение (квартира 1-комн.)                                          Унечский район, г. Унеча</t>
  </si>
  <si>
    <t xml:space="preserve"> Государственный заказчик: Государственное автономное учреждение здравоохранения "Брянская областная больница № 1" </t>
  </si>
  <si>
    <t>Приложение 3</t>
  </si>
  <si>
    <t>Отчет об исполнении перечня объектов недвижимого имущества 
региональной адресной инвестиционной программы за январь - июнь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</si>
</sst>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17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2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top" wrapText="1"/>
    </xf>
  </cellStyleXfs>
  <cellXfs count="80">
    <xf numFmtId="0" fontId="0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 wrapText="1"/>
    </xf>
    <xf numFmtId="10" fontId="3" fillId="2" borderId="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vertical="top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right" vertical="center" wrapText="1"/>
    </xf>
    <xf numFmtId="10" fontId="12" fillId="2" borderId="1" xfId="0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top" wrapText="1"/>
    </xf>
    <xf numFmtId="4" fontId="14" fillId="2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top" wrapText="1"/>
    </xf>
    <xf numFmtId="164" fontId="14" fillId="2" borderId="4" xfId="0" applyNumberFormat="1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vertical="top" wrapText="1"/>
    </xf>
    <xf numFmtId="4" fontId="14" fillId="2" borderId="4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top" wrapText="1"/>
    </xf>
    <xf numFmtId="0" fontId="14" fillId="2" borderId="4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10" fontId="14" fillId="2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vertical="top"/>
    </xf>
    <xf numFmtId="4" fontId="3" fillId="0" borderId="3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top" wrapText="1"/>
    </xf>
    <xf numFmtId="4" fontId="14" fillId="0" borderId="3" xfId="0" applyNumberFormat="1" applyFont="1" applyFill="1" applyBorder="1" applyAlignment="1">
      <alignment horizontal="right" vertical="center" wrapText="1"/>
    </xf>
    <xf numFmtId="10" fontId="14" fillId="0" borderId="4" xfId="0" applyNumberFormat="1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vertical="top" wrapText="1"/>
    </xf>
    <xf numFmtId="4" fontId="14" fillId="0" borderId="5" xfId="0" applyNumberFormat="1" applyFont="1" applyFill="1" applyBorder="1" applyAlignment="1">
      <alignment horizontal="right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right" vertical="center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right" vertical="top" wrapText="1"/>
    </xf>
    <xf numFmtId="0" fontId="1" fillId="2" borderId="6" xfId="0" applyFont="1" applyFill="1" applyBorder="1" applyAlignment="1">
      <alignment horizontal="right" vertical="top" wrapText="1"/>
    </xf>
    <xf numFmtId="0" fontId="9" fillId="2" borderId="0" xfId="0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right" vertical="top" wrapText="1"/>
    </xf>
    <xf numFmtId="4" fontId="15" fillId="0" borderId="0" xfId="0" applyNumberFormat="1" applyFont="1" applyFill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66"/>
      <color rgb="FF00FFFF"/>
      <color rgb="FFFF00FF"/>
      <color rgb="FFCC99FF"/>
      <color rgb="FFFFFF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Q183"/>
  <sheetViews>
    <sheetView tabSelected="1" view="pageBreakPreview" zoomScale="90" zoomScaleNormal="100" zoomScaleSheetLayoutView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Q8" sqref="Q8"/>
    </sheetView>
  </sheetViews>
  <sheetFormatPr defaultColWidth="9.33203125" defaultRowHeight="13.2" x14ac:dyDescent="0.25"/>
  <cols>
    <col min="1" max="1" width="45.77734375" style="5" customWidth="1"/>
    <col min="2" max="5" width="8.77734375" style="5" customWidth="1"/>
    <col min="6" max="7" width="6.33203125" style="5" customWidth="1"/>
    <col min="8" max="9" width="8.77734375" style="5" customWidth="1"/>
    <col min="10" max="11" width="11.109375" style="5" customWidth="1"/>
    <col min="12" max="12" width="11.77734375" style="5" customWidth="1"/>
    <col min="13" max="15" width="21.6640625" style="5" customWidth="1"/>
    <col min="16" max="16" width="17.6640625" style="5" customWidth="1"/>
    <col min="17" max="17" width="17.33203125" style="1" customWidth="1"/>
    <col min="18" max="16384" width="9.33203125" style="1"/>
  </cols>
  <sheetData>
    <row r="1" spans="1:17" ht="21" x14ac:dyDescent="0.25">
      <c r="A1" s="73" t="s">
        <v>444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7" ht="43.5" customHeight="1" x14ac:dyDescent="0.25">
      <c r="A2" s="71" t="s">
        <v>449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17" ht="15" customHeight="1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7" ht="31.2" x14ac:dyDescent="0.25">
      <c r="A4" s="6" t="s">
        <v>386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7" t="s">
        <v>10</v>
      </c>
      <c r="K4" s="7" t="s">
        <v>11</v>
      </c>
      <c r="L4" s="7" t="s">
        <v>12</v>
      </c>
      <c r="M4" s="6" t="s">
        <v>445</v>
      </c>
      <c r="N4" s="6" t="s">
        <v>446</v>
      </c>
      <c r="O4" s="6" t="s">
        <v>447</v>
      </c>
      <c r="P4" s="6" t="s">
        <v>448</v>
      </c>
    </row>
    <row r="5" spans="1:17" ht="14.4" customHeight="1" x14ac:dyDescent="0.25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6" t="s">
        <v>23</v>
      </c>
      <c r="L5" s="6" t="s">
        <v>24</v>
      </c>
      <c r="M5" s="6" t="s">
        <v>25</v>
      </c>
      <c r="N5" s="6" t="s">
        <v>70</v>
      </c>
      <c r="O5" s="6" t="s">
        <v>94</v>
      </c>
      <c r="P5" s="6" t="s">
        <v>127</v>
      </c>
      <c r="Q5" s="38"/>
    </row>
    <row r="6" spans="1:17" s="46" customFormat="1" ht="15" customHeight="1" x14ac:dyDescent="0.25">
      <c r="A6" s="35" t="s">
        <v>26</v>
      </c>
      <c r="B6" s="36" t="s">
        <v>0</v>
      </c>
      <c r="C6" s="36" t="s">
        <v>0</v>
      </c>
      <c r="D6" s="36" t="s">
        <v>0</v>
      </c>
      <c r="E6" s="36" t="s">
        <v>0</v>
      </c>
      <c r="F6" s="36" t="s">
        <v>0</v>
      </c>
      <c r="G6" s="36" t="s">
        <v>0</v>
      </c>
      <c r="H6" s="37" t="s">
        <v>0</v>
      </c>
      <c r="I6" s="37" t="s">
        <v>0</v>
      </c>
      <c r="J6" s="37" t="s">
        <v>0</v>
      </c>
      <c r="K6" s="37" t="s">
        <v>0</v>
      </c>
      <c r="L6" s="37" t="s">
        <v>0</v>
      </c>
      <c r="M6" s="38">
        <f>M7+M19+M29+M56+M65+M78+M111+M140+M150</f>
        <v>2595783944.8099999</v>
      </c>
      <c r="N6" s="38">
        <f>N7+N19+N29+N56+N65+N78+N111+N140+N150</f>
        <v>807561884.84000003</v>
      </c>
      <c r="O6" s="38">
        <f>O7+O19+O29+O56+O65+O78+O111+O140+O150</f>
        <v>811165470.56000006</v>
      </c>
      <c r="P6" s="49">
        <f>O6/M6</f>
        <v>0.31249344622145503</v>
      </c>
    </row>
    <row r="7" spans="1:17" s="46" customFormat="1" ht="32.25" customHeight="1" x14ac:dyDescent="0.25">
      <c r="A7" s="35" t="s">
        <v>38</v>
      </c>
      <c r="B7" s="36" t="s">
        <v>39</v>
      </c>
      <c r="C7" s="36" t="s">
        <v>0</v>
      </c>
      <c r="D7" s="36" t="s">
        <v>0</v>
      </c>
      <c r="E7" s="36" t="s">
        <v>0</v>
      </c>
      <c r="F7" s="36" t="s">
        <v>0</v>
      </c>
      <c r="G7" s="36" t="s">
        <v>0</v>
      </c>
      <c r="H7" s="37" t="s">
        <v>0</v>
      </c>
      <c r="I7" s="37" t="s">
        <v>0</v>
      </c>
      <c r="J7" s="37" t="s">
        <v>0</v>
      </c>
      <c r="K7" s="37" t="s">
        <v>0</v>
      </c>
      <c r="L7" s="37" t="s">
        <v>0</v>
      </c>
      <c r="M7" s="38">
        <f t="shared" ref="M7:O14" si="0">M8</f>
        <v>413803257</v>
      </c>
      <c r="N7" s="38">
        <f t="shared" si="0"/>
        <v>122779611.86</v>
      </c>
      <c r="O7" s="38">
        <f t="shared" si="0"/>
        <v>122779611.86</v>
      </c>
      <c r="P7" s="49">
        <f t="shared" ref="P7:P70" si="1">O7/M7</f>
        <v>0.29671011472971565</v>
      </c>
      <c r="Q7" s="79"/>
    </row>
    <row r="8" spans="1:17" s="46" customFormat="1" ht="48.9" customHeight="1" x14ac:dyDescent="0.25">
      <c r="A8" s="35" t="s">
        <v>40</v>
      </c>
      <c r="B8" s="36" t="s">
        <v>39</v>
      </c>
      <c r="C8" s="36" t="s">
        <v>15</v>
      </c>
      <c r="D8" s="36" t="s">
        <v>0</v>
      </c>
      <c r="E8" s="36" t="s">
        <v>0</v>
      </c>
      <c r="F8" s="36" t="s">
        <v>0</v>
      </c>
      <c r="G8" s="36" t="s">
        <v>0</v>
      </c>
      <c r="H8" s="37" t="s">
        <v>0</v>
      </c>
      <c r="I8" s="37" t="s">
        <v>0</v>
      </c>
      <c r="J8" s="37" t="s">
        <v>0</v>
      </c>
      <c r="K8" s="37" t="s">
        <v>0</v>
      </c>
      <c r="L8" s="37" t="s">
        <v>0</v>
      </c>
      <c r="M8" s="38">
        <f t="shared" si="0"/>
        <v>413803257</v>
      </c>
      <c r="N8" s="38">
        <f t="shared" si="0"/>
        <v>122779611.86</v>
      </c>
      <c r="O8" s="38">
        <f t="shared" si="0"/>
        <v>122779611.86</v>
      </c>
      <c r="P8" s="49">
        <f t="shared" si="1"/>
        <v>0.29671011472971565</v>
      </c>
    </row>
    <row r="9" spans="1:17" s="46" customFormat="1" ht="48.9" customHeight="1" x14ac:dyDescent="0.25">
      <c r="A9" s="35" t="s">
        <v>41</v>
      </c>
      <c r="B9" s="36" t="s">
        <v>39</v>
      </c>
      <c r="C9" s="36" t="s">
        <v>15</v>
      </c>
      <c r="D9" s="36" t="s">
        <v>42</v>
      </c>
      <c r="E9" s="36" t="s">
        <v>0</v>
      </c>
      <c r="F9" s="36" t="s">
        <v>0</v>
      </c>
      <c r="G9" s="36" t="s">
        <v>0</v>
      </c>
      <c r="H9" s="37" t="s">
        <v>0</v>
      </c>
      <c r="I9" s="37" t="s">
        <v>0</v>
      </c>
      <c r="J9" s="37" t="s">
        <v>0</v>
      </c>
      <c r="K9" s="37" t="s">
        <v>0</v>
      </c>
      <c r="L9" s="37" t="s">
        <v>0</v>
      </c>
      <c r="M9" s="38">
        <f t="shared" si="0"/>
        <v>413803257</v>
      </c>
      <c r="N9" s="38">
        <f t="shared" si="0"/>
        <v>122779611.86</v>
      </c>
      <c r="O9" s="38">
        <f t="shared" si="0"/>
        <v>122779611.86</v>
      </c>
      <c r="P9" s="49">
        <f t="shared" si="1"/>
        <v>0.29671011472971565</v>
      </c>
    </row>
    <row r="10" spans="1:17" s="46" customFormat="1" ht="32.25" customHeight="1" x14ac:dyDescent="0.25">
      <c r="A10" s="35" t="s">
        <v>29</v>
      </c>
      <c r="B10" s="36" t="s">
        <v>39</v>
      </c>
      <c r="C10" s="36" t="s">
        <v>15</v>
      </c>
      <c r="D10" s="36" t="s">
        <v>42</v>
      </c>
      <c r="E10" s="36" t="s">
        <v>30</v>
      </c>
      <c r="F10" s="36" t="s">
        <v>0</v>
      </c>
      <c r="G10" s="36" t="s">
        <v>0</v>
      </c>
      <c r="H10" s="37" t="s">
        <v>0</v>
      </c>
      <c r="I10" s="37" t="s">
        <v>0</v>
      </c>
      <c r="J10" s="37" t="s">
        <v>0</v>
      </c>
      <c r="K10" s="37" t="s">
        <v>0</v>
      </c>
      <c r="L10" s="37" t="s">
        <v>0</v>
      </c>
      <c r="M10" s="38">
        <f t="shared" si="0"/>
        <v>413803257</v>
      </c>
      <c r="N10" s="38">
        <f t="shared" si="0"/>
        <v>122779611.86</v>
      </c>
      <c r="O10" s="38">
        <f t="shared" si="0"/>
        <v>122779611.86</v>
      </c>
      <c r="P10" s="49">
        <f t="shared" si="1"/>
        <v>0.29671011472971565</v>
      </c>
    </row>
    <row r="11" spans="1:17" s="46" customFormat="1" ht="64.5" customHeight="1" x14ac:dyDescent="0.25">
      <c r="A11" s="35" t="s">
        <v>43</v>
      </c>
      <c r="B11" s="36" t="s">
        <v>39</v>
      </c>
      <c r="C11" s="36" t="s">
        <v>15</v>
      </c>
      <c r="D11" s="36" t="s">
        <v>42</v>
      </c>
      <c r="E11" s="36" t="s">
        <v>30</v>
      </c>
      <c r="F11" s="36" t="s">
        <v>0</v>
      </c>
      <c r="G11" s="36" t="s">
        <v>0</v>
      </c>
      <c r="H11" s="37" t="s">
        <v>0</v>
      </c>
      <c r="I11" s="37" t="s">
        <v>0</v>
      </c>
      <c r="J11" s="37" t="s">
        <v>0</v>
      </c>
      <c r="K11" s="37" t="s">
        <v>0</v>
      </c>
      <c r="L11" s="37" t="s">
        <v>0</v>
      </c>
      <c r="M11" s="38">
        <f t="shared" si="0"/>
        <v>413803257</v>
      </c>
      <c r="N11" s="38">
        <f t="shared" si="0"/>
        <v>122779611.86</v>
      </c>
      <c r="O11" s="38">
        <f t="shared" si="0"/>
        <v>122779611.86</v>
      </c>
      <c r="P11" s="49">
        <f t="shared" si="1"/>
        <v>0.29671011472971565</v>
      </c>
    </row>
    <row r="12" spans="1:17" s="46" customFormat="1" ht="15" customHeight="1" x14ac:dyDescent="0.25">
      <c r="A12" s="39" t="s">
        <v>44</v>
      </c>
      <c r="B12" s="36" t="s">
        <v>39</v>
      </c>
      <c r="C12" s="36" t="s">
        <v>15</v>
      </c>
      <c r="D12" s="36" t="s">
        <v>42</v>
      </c>
      <c r="E12" s="36" t="s">
        <v>30</v>
      </c>
      <c r="F12" s="36" t="s">
        <v>45</v>
      </c>
      <c r="G12" s="36" t="s">
        <v>0</v>
      </c>
      <c r="H12" s="36" t="s">
        <v>0</v>
      </c>
      <c r="I12" s="36" t="s">
        <v>0</v>
      </c>
      <c r="J12" s="36" t="s">
        <v>0</v>
      </c>
      <c r="K12" s="36" t="s">
        <v>0</v>
      </c>
      <c r="L12" s="36" t="s">
        <v>0</v>
      </c>
      <c r="M12" s="38">
        <f t="shared" si="0"/>
        <v>413803257</v>
      </c>
      <c r="N12" s="38">
        <f t="shared" si="0"/>
        <v>122779611.86</v>
      </c>
      <c r="O12" s="38">
        <f t="shared" si="0"/>
        <v>122779611.86</v>
      </c>
      <c r="P12" s="49">
        <f t="shared" si="1"/>
        <v>0.29671011472971565</v>
      </c>
    </row>
    <row r="13" spans="1:17" s="46" customFormat="1" ht="32.25" customHeight="1" x14ac:dyDescent="0.25">
      <c r="A13" s="39" t="s">
        <v>46</v>
      </c>
      <c r="B13" s="36" t="s">
        <v>39</v>
      </c>
      <c r="C13" s="36" t="s">
        <v>15</v>
      </c>
      <c r="D13" s="36" t="s">
        <v>42</v>
      </c>
      <c r="E13" s="36" t="s">
        <v>30</v>
      </c>
      <c r="F13" s="36" t="s">
        <v>45</v>
      </c>
      <c r="G13" s="36" t="s">
        <v>47</v>
      </c>
      <c r="H13" s="36" t="s">
        <v>0</v>
      </c>
      <c r="I13" s="36" t="s">
        <v>0</v>
      </c>
      <c r="J13" s="36" t="s">
        <v>0</v>
      </c>
      <c r="K13" s="36" t="s">
        <v>0</v>
      </c>
      <c r="L13" s="36" t="s">
        <v>0</v>
      </c>
      <c r="M13" s="38">
        <f t="shared" si="0"/>
        <v>413803257</v>
      </c>
      <c r="N13" s="38">
        <f t="shared" si="0"/>
        <v>122779611.86</v>
      </c>
      <c r="O13" s="38">
        <f t="shared" si="0"/>
        <v>122779611.86</v>
      </c>
      <c r="P13" s="49">
        <f t="shared" si="1"/>
        <v>0.29671011472971565</v>
      </c>
    </row>
    <row r="14" spans="1:17" s="46" customFormat="1" ht="48.9" customHeight="1" x14ac:dyDescent="0.25">
      <c r="A14" s="35" t="s">
        <v>48</v>
      </c>
      <c r="B14" s="36" t="s">
        <v>39</v>
      </c>
      <c r="C14" s="36" t="s">
        <v>15</v>
      </c>
      <c r="D14" s="36" t="s">
        <v>42</v>
      </c>
      <c r="E14" s="36" t="s">
        <v>30</v>
      </c>
      <c r="F14" s="36" t="s">
        <v>45</v>
      </c>
      <c r="G14" s="36" t="s">
        <v>47</v>
      </c>
      <c r="H14" s="36" t="s">
        <v>49</v>
      </c>
      <c r="I14" s="37" t="s">
        <v>0</v>
      </c>
      <c r="J14" s="37" t="s">
        <v>0</v>
      </c>
      <c r="K14" s="37" t="s">
        <v>0</v>
      </c>
      <c r="L14" s="37" t="s">
        <v>0</v>
      </c>
      <c r="M14" s="38">
        <f t="shared" si="0"/>
        <v>413803257</v>
      </c>
      <c r="N14" s="38">
        <f t="shared" si="0"/>
        <v>122779611.86</v>
      </c>
      <c r="O14" s="38">
        <f t="shared" si="0"/>
        <v>122779611.86</v>
      </c>
      <c r="P14" s="49">
        <f t="shared" si="1"/>
        <v>0.29671011472971565</v>
      </c>
    </row>
    <row r="15" spans="1:17" s="46" customFormat="1" ht="64.5" customHeight="1" x14ac:dyDescent="0.25">
      <c r="A15" s="35" t="s">
        <v>35</v>
      </c>
      <c r="B15" s="36" t="s">
        <v>39</v>
      </c>
      <c r="C15" s="36" t="s">
        <v>15</v>
      </c>
      <c r="D15" s="36" t="s">
        <v>42</v>
      </c>
      <c r="E15" s="36" t="s">
        <v>30</v>
      </c>
      <c r="F15" s="36" t="s">
        <v>45</v>
      </c>
      <c r="G15" s="36" t="s">
        <v>47</v>
      </c>
      <c r="H15" s="36" t="s">
        <v>49</v>
      </c>
      <c r="I15" s="36" t="s">
        <v>36</v>
      </c>
      <c r="J15" s="36" t="s">
        <v>0</v>
      </c>
      <c r="K15" s="36" t="s">
        <v>0</v>
      </c>
      <c r="L15" s="36" t="s">
        <v>0</v>
      </c>
      <c r="M15" s="38">
        <f>M16+M17+M18</f>
        <v>413803257</v>
      </c>
      <c r="N15" s="38">
        <f>N16+N17+N18</f>
        <v>122779611.86</v>
      </c>
      <c r="O15" s="38">
        <f>O16+O17+O18</f>
        <v>122779611.86</v>
      </c>
      <c r="P15" s="49">
        <f t="shared" si="1"/>
        <v>0.29671011472971565</v>
      </c>
    </row>
    <row r="16" spans="1:17" ht="80.099999999999994" customHeight="1" x14ac:dyDescent="0.25">
      <c r="A16" s="8" t="s">
        <v>50</v>
      </c>
      <c r="B16" s="6" t="s">
        <v>39</v>
      </c>
      <c r="C16" s="6" t="s">
        <v>15</v>
      </c>
      <c r="D16" s="6" t="s">
        <v>42</v>
      </c>
      <c r="E16" s="6" t="s">
        <v>30</v>
      </c>
      <c r="F16" s="6" t="s">
        <v>45</v>
      </c>
      <c r="G16" s="6" t="s">
        <v>47</v>
      </c>
      <c r="H16" s="6" t="s">
        <v>49</v>
      </c>
      <c r="I16" s="6" t="s">
        <v>36</v>
      </c>
      <c r="J16" s="7" t="s">
        <v>51</v>
      </c>
      <c r="K16" s="7" t="s">
        <v>52</v>
      </c>
      <c r="L16" s="7" t="s">
        <v>53</v>
      </c>
      <c r="M16" s="9">
        <v>91230914</v>
      </c>
      <c r="N16" s="9">
        <v>44336236.549999997</v>
      </c>
      <c r="O16" s="9">
        <v>44336236.549999997</v>
      </c>
      <c r="P16" s="14">
        <f t="shared" si="1"/>
        <v>0.48597821293339227</v>
      </c>
    </row>
    <row r="17" spans="1:16" ht="96.6" customHeight="1" x14ac:dyDescent="0.25">
      <c r="A17" s="8" t="s">
        <v>54</v>
      </c>
      <c r="B17" s="6" t="s">
        <v>39</v>
      </c>
      <c r="C17" s="6" t="s">
        <v>15</v>
      </c>
      <c r="D17" s="6" t="s">
        <v>42</v>
      </c>
      <c r="E17" s="6" t="s">
        <v>30</v>
      </c>
      <c r="F17" s="6" t="s">
        <v>45</v>
      </c>
      <c r="G17" s="6" t="s">
        <v>47</v>
      </c>
      <c r="H17" s="6" t="s">
        <v>49</v>
      </c>
      <c r="I17" s="6" t="s">
        <v>36</v>
      </c>
      <c r="J17" s="7" t="s">
        <v>51</v>
      </c>
      <c r="K17" s="7" t="s">
        <v>55</v>
      </c>
      <c r="L17" s="7" t="s">
        <v>53</v>
      </c>
      <c r="M17" s="9">
        <f>153454215+90000</f>
        <v>153544215</v>
      </c>
      <c r="N17" s="9">
        <v>25971159.559999999</v>
      </c>
      <c r="O17" s="9">
        <v>25971159.559999999</v>
      </c>
      <c r="P17" s="14">
        <f t="shared" si="1"/>
        <v>0.16914450055965963</v>
      </c>
    </row>
    <row r="18" spans="1:16" ht="80.099999999999994" customHeight="1" x14ac:dyDescent="0.25">
      <c r="A18" s="8" t="s">
        <v>56</v>
      </c>
      <c r="B18" s="6" t="s">
        <v>39</v>
      </c>
      <c r="C18" s="6" t="s">
        <v>15</v>
      </c>
      <c r="D18" s="6" t="s">
        <v>42</v>
      </c>
      <c r="E18" s="6" t="s">
        <v>30</v>
      </c>
      <c r="F18" s="6" t="s">
        <v>45</v>
      </c>
      <c r="G18" s="6" t="s">
        <v>47</v>
      </c>
      <c r="H18" s="6" t="s">
        <v>49</v>
      </c>
      <c r="I18" s="6" t="s">
        <v>36</v>
      </c>
      <c r="J18" s="7" t="s">
        <v>51</v>
      </c>
      <c r="K18" s="7" t="s">
        <v>57</v>
      </c>
      <c r="L18" s="7" t="s">
        <v>53</v>
      </c>
      <c r="M18" s="9">
        <v>169028128</v>
      </c>
      <c r="N18" s="9">
        <v>52472215.75</v>
      </c>
      <c r="O18" s="9">
        <v>52472215.75</v>
      </c>
      <c r="P18" s="14">
        <f t="shared" si="1"/>
        <v>0.31043481561838038</v>
      </c>
    </row>
    <row r="19" spans="1:16" s="46" customFormat="1" ht="64.5" customHeight="1" x14ac:dyDescent="0.25">
      <c r="A19" s="35" t="s">
        <v>58</v>
      </c>
      <c r="B19" s="36" t="s">
        <v>24</v>
      </c>
      <c r="C19" s="36" t="s">
        <v>0</v>
      </c>
      <c r="D19" s="36" t="s">
        <v>0</v>
      </c>
      <c r="E19" s="36" t="s">
        <v>0</v>
      </c>
      <c r="F19" s="36" t="s">
        <v>0</v>
      </c>
      <c r="G19" s="36" t="s">
        <v>0</v>
      </c>
      <c r="H19" s="37" t="s">
        <v>0</v>
      </c>
      <c r="I19" s="37" t="s">
        <v>0</v>
      </c>
      <c r="J19" s="37" t="s">
        <v>0</v>
      </c>
      <c r="K19" s="37" t="s">
        <v>0</v>
      </c>
      <c r="L19" s="37" t="s">
        <v>0</v>
      </c>
      <c r="M19" s="38">
        <f t="shared" ref="M19:O25" si="2">M20</f>
        <v>313710840</v>
      </c>
      <c r="N19" s="38">
        <f t="shared" si="2"/>
        <v>357589.18</v>
      </c>
      <c r="O19" s="38">
        <f t="shared" si="2"/>
        <v>357589.18</v>
      </c>
      <c r="P19" s="49">
        <f t="shared" si="1"/>
        <v>1.1398687402704988E-3</v>
      </c>
    </row>
    <row r="20" spans="1:16" s="46" customFormat="1" ht="64.5" customHeight="1" x14ac:dyDescent="0.25">
      <c r="A20" s="35" t="s">
        <v>59</v>
      </c>
      <c r="B20" s="36" t="s">
        <v>24</v>
      </c>
      <c r="C20" s="36" t="s">
        <v>28</v>
      </c>
      <c r="D20" s="36" t="s">
        <v>24</v>
      </c>
      <c r="E20" s="36" t="s">
        <v>0</v>
      </c>
      <c r="F20" s="36" t="s">
        <v>0</v>
      </c>
      <c r="G20" s="36" t="s">
        <v>0</v>
      </c>
      <c r="H20" s="37" t="s">
        <v>0</v>
      </c>
      <c r="I20" s="37" t="s">
        <v>0</v>
      </c>
      <c r="J20" s="37" t="s">
        <v>0</v>
      </c>
      <c r="K20" s="37" t="s">
        <v>0</v>
      </c>
      <c r="L20" s="37" t="s">
        <v>0</v>
      </c>
      <c r="M20" s="38">
        <f t="shared" si="2"/>
        <v>313710840</v>
      </c>
      <c r="N20" s="38">
        <f t="shared" si="2"/>
        <v>357589.18</v>
      </c>
      <c r="O20" s="38">
        <f t="shared" si="2"/>
        <v>357589.18</v>
      </c>
      <c r="P20" s="49">
        <f t="shared" si="1"/>
        <v>1.1398687402704988E-3</v>
      </c>
    </row>
    <row r="21" spans="1:16" s="46" customFormat="1" ht="64.5" customHeight="1" x14ac:dyDescent="0.25">
      <c r="A21" s="35" t="s">
        <v>60</v>
      </c>
      <c r="B21" s="36" t="s">
        <v>24</v>
      </c>
      <c r="C21" s="36" t="s">
        <v>28</v>
      </c>
      <c r="D21" s="36" t="s">
        <v>24</v>
      </c>
      <c r="E21" s="36" t="s">
        <v>61</v>
      </c>
      <c r="F21" s="36" t="s">
        <v>0</v>
      </c>
      <c r="G21" s="36" t="s">
        <v>0</v>
      </c>
      <c r="H21" s="37" t="s">
        <v>0</v>
      </c>
      <c r="I21" s="37" t="s">
        <v>0</v>
      </c>
      <c r="J21" s="37" t="s">
        <v>0</v>
      </c>
      <c r="K21" s="37" t="s">
        <v>0</v>
      </c>
      <c r="L21" s="37" t="s">
        <v>0</v>
      </c>
      <c r="M21" s="38">
        <f t="shared" si="2"/>
        <v>313710840</v>
      </c>
      <c r="N21" s="38">
        <f t="shared" si="2"/>
        <v>357589.18</v>
      </c>
      <c r="O21" s="38">
        <f t="shared" si="2"/>
        <v>357589.18</v>
      </c>
      <c r="P21" s="49">
        <f t="shared" si="1"/>
        <v>1.1398687402704988E-3</v>
      </c>
    </row>
    <row r="22" spans="1:16" s="46" customFormat="1" ht="64.5" customHeight="1" x14ac:dyDescent="0.25">
      <c r="A22" s="35" t="s">
        <v>62</v>
      </c>
      <c r="B22" s="36" t="s">
        <v>24</v>
      </c>
      <c r="C22" s="36" t="s">
        <v>28</v>
      </c>
      <c r="D22" s="36" t="s">
        <v>24</v>
      </c>
      <c r="E22" s="36" t="s">
        <v>61</v>
      </c>
      <c r="F22" s="36" t="s">
        <v>0</v>
      </c>
      <c r="G22" s="36" t="s">
        <v>0</v>
      </c>
      <c r="H22" s="37" t="s">
        <v>0</v>
      </c>
      <c r="I22" s="37" t="s">
        <v>0</v>
      </c>
      <c r="J22" s="37" t="s">
        <v>0</v>
      </c>
      <c r="K22" s="37" t="s">
        <v>0</v>
      </c>
      <c r="L22" s="37" t="s">
        <v>0</v>
      </c>
      <c r="M22" s="38">
        <f t="shared" si="2"/>
        <v>313710840</v>
      </c>
      <c r="N22" s="38">
        <f t="shared" si="2"/>
        <v>357589.18</v>
      </c>
      <c r="O22" s="38">
        <f t="shared" si="2"/>
        <v>357589.18</v>
      </c>
      <c r="P22" s="49">
        <f t="shared" si="1"/>
        <v>1.1398687402704988E-3</v>
      </c>
    </row>
    <row r="23" spans="1:16" s="46" customFormat="1" ht="15" customHeight="1" x14ac:dyDescent="0.25">
      <c r="A23" s="39" t="s">
        <v>63</v>
      </c>
      <c r="B23" s="36" t="s">
        <v>24</v>
      </c>
      <c r="C23" s="36" t="s">
        <v>28</v>
      </c>
      <c r="D23" s="36" t="s">
        <v>24</v>
      </c>
      <c r="E23" s="36" t="s">
        <v>61</v>
      </c>
      <c r="F23" s="36" t="s">
        <v>64</v>
      </c>
      <c r="G23" s="36" t="s">
        <v>0</v>
      </c>
      <c r="H23" s="36" t="s">
        <v>0</v>
      </c>
      <c r="I23" s="36" t="s">
        <v>0</v>
      </c>
      <c r="J23" s="36" t="s">
        <v>0</v>
      </c>
      <c r="K23" s="36" t="s">
        <v>0</v>
      </c>
      <c r="L23" s="36" t="s">
        <v>0</v>
      </c>
      <c r="M23" s="38">
        <f t="shared" si="2"/>
        <v>313710840</v>
      </c>
      <c r="N23" s="38">
        <f t="shared" si="2"/>
        <v>357589.18</v>
      </c>
      <c r="O23" s="38">
        <f t="shared" si="2"/>
        <v>357589.18</v>
      </c>
      <c r="P23" s="49">
        <f t="shared" si="1"/>
        <v>1.1398687402704988E-3</v>
      </c>
    </row>
    <row r="24" spans="1:16" s="46" customFormat="1" ht="15" customHeight="1" x14ac:dyDescent="0.25">
      <c r="A24" s="39" t="s">
        <v>65</v>
      </c>
      <c r="B24" s="36" t="s">
        <v>24</v>
      </c>
      <c r="C24" s="36" t="s">
        <v>28</v>
      </c>
      <c r="D24" s="36" t="s">
        <v>24</v>
      </c>
      <c r="E24" s="36" t="s">
        <v>61</v>
      </c>
      <c r="F24" s="36" t="s">
        <v>64</v>
      </c>
      <c r="G24" s="36" t="s">
        <v>27</v>
      </c>
      <c r="H24" s="36" t="s">
        <v>0</v>
      </c>
      <c r="I24" s="36" t="s">
        <v>0</v>
      </c>
      <c r="J24" s="36" t="s">
        <v>0</v>
      </c>
      <c r="K24" s="36" t="s">
        <v>0</v>
      </c>
      <c r="L24" s="36" t="s">
        <v>0</v>
      </c>
      <c r="M24" s="38">
        <f t="shared" si="2"/>
        <v>313710840</v>
      </c>
      <c r="N24" s="38">
        <f t="shared" si="2"/>
        <v>357589.18</v>
      </c>
      <c r="O24" s="38">
        <f t="shared" si="2"/>
        <v>357589.18</v>
      </c>
      <c r="P24" s="49">
        <f t="shared" si="1"/>
        <v>1.1398687402704988E-3</v>
      </c>
    </row>
    <row r="25" spans="1:16" s="46" customFormat="1" ht="48.9" customHeight="1" x14ac:dyDescent="0.25">
      <c r="A25" s="35" t="s">
        <v>33</v>
      </c>
      <c r="B25" s="36" t="s">
        <v>24</v>
      </c>
      <c r="C25" s="36" t="s">
        <v>28</v>
      </c>
      <c r="D25" s="36" t="s">
        <v>24</v>
      </c>
      <c r="E25" s="36" t="s">
        <v>61</v>
      </c>
      <c r="F25" s="36" t="s">
        <v>64</v>
      </c>
      <c r="G25" s="36" t="s">
        <v>27</v>
      </c>
      <c r="H25" s="36" t="s">
        <v>34</v>
      </c>
      <c r="I25" s="37" t="s">
        <v>0</v>
      </c>
      <c r="J25" s="37" t="s">
        <v>0</v>
      </c>
      <c r="K25" s="37" t="s">
        <v>0</v>
      </c>
      <c r="L25" s="37" t="s">
        <v>0</v>
      </c>
      <c r="M25" s="38">
        <f t="shared" si="2"/>
        <v>313710840</v>
      </c>
      <c r="N25" s="38">
        <f t="shared" si="2"/>
        <v>357589.18</v>
      </c>
      <c r="O25" s="38">
        <f t="shared" si="2"/>
        <v>357589.18</v>
      </c>
      <c r="P25" s="49">
        <f t="shared" si="1"/>
        <v>1.1398687402704988E-3</v>
      </c>
    </row>
    <row r="26" spans="1:16" s="46" customFormat="1" ht="112.35" customHeight="1" x14ac:dyDescent="0.25">
      <c r="A26" s="35" t="s">
        <v>66</v>
      </c>
      <c r="B26" s="36" t="s">
        <v>24</v>
      </c>
      <c r="C26" s="36" t="s">
        <v>28</v>
      </c>
      <c r="D26" s="36" t="s">
        <v>24</v>
      </c>
      <c r="E26" s="36" t="s">
        <v>61</v>
      </c>
      <c r="F26" s="36" t="s">
        <v>64</v>
      </c>
      <c r="G26" s="36" t="s">
        <v>27</v>
      </c>
      <c r="H26" s="36" t="s">
        <v>34</v>
      </c>
      <c r="I26" s="36" t="s">
        <v>67</v>
      </c>
      <c r="J26" s="36" t="s">
        <v>0</v>
      </c>
      <c r="K26" s="36" t="s">
        <v>0</v>
      </c>
      <c r="L26" s="36" t="s">
        <v>0</v>
      </c>
      <c r="M26" s="38">
        <f>M27+M28</f>
        <v>313710840</v>
      </c>
      <c r="N26" s="38">
        <f>N27+N28</f>
        <v>357589.18</v>
      </c>
      <c r="O26" s="38">
        <f>O27+O28</f>
        <v>357589.18</v>
      </c>
      <c r="P26" s="49">
        <f t="shared" si="1"/>
        <v>1.1398687402704988E-3</v>
      </c>
    </row>
    <row r="27" spans="1:16" ht="78" x14ac:dyDescent="0.25">
      <c r="A27" s="8" t="s">
        <v>418</v>
      </c>
      <c r="B27" s="6" t="s">
        <v>24</v>
      </c>
      <c r="C27" s="6" t="s">
        <v>28</v>
      </c>
      <c r="D27" s="6" t="s">
        <v>24</v>
      </c>
      <c r="E27" s="6" t="s">
        <v>61</v>
      </c>
      <c r="F27" s="6" t="s">
        <v>64</v>
      </c>
      <c r="G27" s="6" t="s">
        <v>27</v>
      </c>
      <c r="H27" s="6" t="s">
        <v>34</v>
      </c>
      <c r="I27" s="6" t="s">
        <v>67</v>
      </c>
      <c r="J27" s="7" t="s">
        <v>68</v>
      </c>
      <c r="K27" s="7">
        <v>30</v>
      </c>
      <c r="L27" s="7">
        <v>2020</v>
      </c>
      <c r="M27" s="9">
        <v>171302112.72999999</v>
      </c>
      <c r="N27" s="9">
        <v>141179.31</v>
      </c>
      <c r="O27" s="9">
        <v>141179.31</v>
      </c>
      <c r="P27" s="14">
        <f t="shared" si="1"/>
        <v>8.2415393336404187E-4</v>
      </c>
    </row>
    <row r="28" spans="1:16" ht="78" x14ac:dyDescent="0.25">
      <c r="A28" s="8" t="s">
        <v>419</v>
      </c>
      <c r="B28" s="6" t="s">
        <v>24</v>
      </c>
      <c r="C28" s="6" t="s">
        <v>28</v>
      </c>
      <c r="D28" s="6" t="s">
        <v>24</v>
      </c>
      <c r="E28" s="6" t="s">
        <v>61</v>
      </c>
      <c r="F28" s="6" t="s">
        <v>64</v>
      </c>
      <c r="G28" s="6" t="s">
        <v>27</v>
      </c>
      <c r="H28" s="6" t="s">
        <v>34</v>
      </c>
      <c r="I28" s="6" t="s">
        <v>67</v>
      </c>
      <c r="J28" s="7" t="s">
        <v>68</v>
      </c>
      <c r="K28" s="7">
        <v>22</v>
      </c>
      <c r="L28" s="7">
        <v>2020</v>
      </c>
      <c r="M28" s="9">
        <f>142408727.27</f>
        <v>142408727.27000001</v>
      </c>
      <c r="N28" s="9">
        <v>216409.87</v>
      </c>
      <c r="O28" s="9">
        <v>216409.87</v>
      </c>
      <c r="P28" s="14">
        <f t="shared" si="1"/>
        <v>1.5196390990118002E-3</v>
      </c>
    </row>
    <row r="29" spans="1:16" s="46" customFormat="1" ht="32.25" customHeight="1" x14ac:dyDescent="0.25">
      <c r="A29" s="35" t="s">
        <v>69</v>
      </c>
      <c r="B29" s="36" t="s">
        <v>70</v>
      </c>
      <c r="C29" s="36" t="s">
        <v>0</v>
      </c>
      <c r="D29" s="36" t="s">
        <v>0</v>
      </c>
      <c r="E29" s="36" t="s">
        <v>0</v>
      </c>
      <c r="F29" s="36" t="s">
        <v>0</v>
      </c>
      <c r="G29" s="36" t="s">
        <v>0</v>
      </c>
      <c r="H29" s="37" t="s">
        <v>0</v>
      </c>
      <c r="I29" s="37" t="s">
        <v>0</v>
      </c>
      <c r="J29" s="37" t="s">
        <v>0</v>
      </c>
      <c r="K29" s="37" t="s">
        <v>0</v>
      </c>
      <c r="L29" s="37" t="s">
        <v>0</v>
      </c>
      <c r="M29" s="38">
        <f>M30+M43</f>
        <v>304449738.45000005</v>
      </c>
      <c r="N29" s="38">
        <f>N30+N43</f>
        <v>100693160.73</v>
      </c>
      <c r="O29" s="38">
        <f>O30+O43</f>
        <v>101050777.87</v>
      </c>
      <c r="P29" s="49">
        <f t="shared" si="1"/>
        <v>0.33191284178618413</v>
      </c>
    </row>
    <row r="30" spans="1:16" s="46" customFormat="1" ht="32.25" customHeight="1" x14ac:dyDescent="0.25">
      <c r="A30" s="35" t="s">
        <v>71</v>
      </c>
      <c r="B30" s="36" t="s">
        <v>70</v>
      </c>
      <c r="C30" s="36" t="s">
        <v>28</v>
      </c>
      <c r="D30" s="36" t="s">
        <v>72</v>
      </c>
      <c r="E30" s="36" t="s">
        <v>0</v>
      </c>
      <c r="F30" s="36" t="s">
        <v>0</v>
      </c>
      <c r="G30" s="36" t="s">
        <v>0</v>
      </c>
      <c r="H30" s="37" t="s">
        <v>0</v>
      </c>
      <c r="I30" s="37" t="s">
        <v>0</v>
      </c>
      <c r="J30" s="37" t="s">
        <v>0</v>
      </c>
      <c r="K30" s="37" t="s">
        <v>0</v>
      </c>
      <c r="L30" s="37" t="s">
        <v>0</v>
      </c>
      <c r="M30" s="38">
        <f>M31</f>
        <v>240449738.45000002</v>
      </c>
      <c r="N30" s="38">
        <f t="shared" ref="N30:O32" si="3">N31</f>
        <v>89044894.040000007</v>
      </c>
      <c r="O30" s="38">
        <f t="shared" si="3"/>
        <v>89287028.439999998</v>
      </c>
      <c r="P30" s="49">
        <f t="shared" si="1"/>
        <v>0.3713334396434233</v>
      </c>
    </row>
    <row r="31" spans="1:16" s="46" customFormat="1" ht="32.25" customHeight="1" x14ac:dyDescent="0.25">
      <c r="A31" s="35" t="s">
        <v>29</v>
      </c>
      <c r="B31" s="36" t="s">
        <v>70</v>
      </c>
      <c r="C31" s="36" t="s">
        <v>28</v>
      </c>
      <c r="D31" s="36" t="s">
        <v>72</v>
      </c>
      <c r="E31" s="36" t="s">
        <v>30</v>
      </c>
      <c r="F31" s="36" t="s">
        <v>0</v>
      </c>
      <c r="G31" s="36" t="s">
        <v>0</v>
      </c>
      <c r="H31" s="37" t="s">
        <v>0</v>
      </c>
      <c r="I31" s="37" t="s">
        <v>0</v>
      </c>
      <c r="J31" s="37" t="s">
        <v>0</v>
      </c>
      <c r="K31" s="37" t="s">
        <v>0</v>
      </c>
      <c r="L31" s="37" t="s">
        <v>0</v>
      </c>
      <c r="M31" s="38">
        <f>M32</f>
        <v>240449738.45000002</v>
      </c>
      <c r="N31" s="38">
        <f t="shared" si="3"/>
        <v>89044894.040000007</v>
      </c>
      <c r="O31" s="38">
        <f t="shared" si="3"/>
        <v>89287028.439999998</v>
      </c>
      <c r="P31" s="49">
        <f t="shared" si="1"/>
        <v>0.3713334396434233</v>
      </c>
    </row>
    <row r="32" spans="1:16" s="46" customFormat="1" ht="80.099999999999994" customHeight="1" x14ac:dyDescent="0.25">
      <c r="A32" s="35" t="s">
        <v>31</v>
      </c>
      <c r="B32" s="36" t="s">
        <v>70</v>
      </c>
      <c r="C32" s="36" t="s">
        <v>28</v>
      </c>
      <c r="D32" s="36" t="s">
        <v>72</v>
      </c>
      <c r="E32" s="36" t="s">
        <v>30</v>
      </c>
      <c r="F32" s="36" t="s">
        <v>0</v>
      </c>
      <c r="G32" s="36" t="s">
        <v>0</v>
      </c>
      <c r="H32" s="37" t="s">
        <v>0</v>
      </c>
      <c r="I32" s="37" t="s">
        <v>0</v>
      </c>
      <c r="J32" s="37" t="s">
        <v>0</v>
      </c>
      <c r="K32" s="37" t="s">
        <v>0</v>
      </c>
      <c r="L32" s="37" t="s">
        <v>0</v>
      </c>
      <c r="M32" s="38">
        <f>M33</f>
        <v>240449738.45000002</v>
      </c>
      <c r="N32" s="38">
        <f t="shared" si="3"/>
        <v>89044894.040000007</v>
      </c>
      <c r="O32" s="38">
        <f t="shared" si="3"/>
        <v>89287028.439999998</v>
      </c>
      <c r="P32" s="49">
        <f t="shared" si="1"/>
        <v>0.3713334396434233</v>
      </c>
    </row>
    <row r="33" spans="1:16" s="46" customFormat="1" ht="15" customHeight="1" x14ac:dyDescent="0.25">
      <c r="A33" s="39" t="s">
        <v>73</v>
      </c>
      <c r="B33" s="36" t="s">
        <v>70</v>
      </c>
      <c r="C33" s="36" t="s">
        <v>28</v>
      </c>
      <c r="D33" s="36" t="s">
        <v>72</v>
      </c>
      <c r="E33" s="36" t="s">
        <v>30</v>
      </c>
      <c r="F33" s="36" t="s">
        <v>47</v>
      </c>
      <c r="G33" s="36" t="s">
        <v>0</v>
      </c>
      <c r="H33" s="36" t="s">
        <v>0</v>
      </c>
      <c r="I33" s="36" t="s">
        <v>0</v>
      </c>
      <c r="J33" s="36" t="s">
        <v>0</v>
      </c>
      <c r="K33" s="36" t="s">
        <v>0</v>
      </c>
      <c r="L33" s="36" t="s">
        <v>0</v>
      </c>
      <c r="M33" s="38">
        <f>M34+M39</f>
        <v>240449738.45000002</v>
      </c>
      <c r="N33" s="38">
        <f>N34+N39</f>
        <v>89044894.040000007</v>
      </c>
      <c r="O33" s="38">
        <f>O34+O39</f>
        <v>89287028.439999998</v>
      </c>
      <c r="P33" s="49">
        <f t="shared" si="1"/>
        <v>0.3713334396434233</v>
      </c>
    </row>
    <row r="34" spans="1:16" s="46" customFormat="1" ht="15" customHeight="1" x14ac:dyDescent="0.25">
      <c r="A34" s="39" t="s">
        <v>74</v>
      </c>
      <c r="B34" s="36" t="s">
        <v>70</v>
      </c>
      <c r="C34" s="36" t="s">
        <v>28</v>
      </c>
      <c r="D34" s="36" t="s">
        <v>72</v>
      </c>
      <c r="E34" s="36" t="s">
        <v>30</v>
      </c>
      <c r="F34" s="36" t="s">
        <v>47</v>
      </c>
      <c r="G34" s="36" t="s">
        <v>75</v>
      </c>
      <c r="H34" s="36" t="s">
        <v>0</v>
      </c>
      <c r="I34" s="36" t="s">
        <v>0</v>
      </c>
      <c r="J34" s="36" t="s">
        <v>0</v>
      </c>
      <c r="K34" s="36" t="s">
        <v>0</v>
      </c>
      <c r="L34" s="36" t="s">
        <v>0</v>
      </c>
      <c r="M34" s="38">
        <f>M35</f>
        <v>72410786.430000007</v>
      </c>
      <c r="N34" s="38">
        <f t="shared" ref="N34:O35" si="4">N35</f>
        <v>23944187.77</v>
      </c>
      <c r="O34" s="38">
        <f t="shared" si="4"/>
        <v>24537110.859999999</v>
      </c>
      <c r="P34" s="49">
        <f t="shared" si="1"/>
        <v>0.33885988634745995</v>
      </c>
    </row>
    <row r="35" spans="1:16" s="46" customFormat="1" ht="48.9" customHeight="1" x14ac:dyDescent="0.25">
      <c r="A35" s="35" t="s">
        <v>33</v>
      </c>
      <c r="B35" s="36" t="s">
        <v>70</v>
      </c>
      <c r="C35" s="36" t="s">
        <v>28</v>
      </c>
      <c r="D35" s="36" t="s">
        <v>72</v>
      </c>
      <c r="E35" s="36" t="s">
        <v>30</v>
      </c>
      <c r="F35" s="36" t="s">
        <v>47</v>
      </c>
      <c r="G35" s="36" t="s">
        <v>75</v>
      </c>
      <c r="H35" s="36" t="s">
        <v>34</v>
      </c>
      <c r="I35" s="37" t="s">
        <v>0</v>
      </c>
      <c r="J35" s="37" t="s">
        <v>0</v>
      </c>
      <c r="K35" s="37" t="s">
        <v>0</v>
      </c>
      <c r="L35" s="37" t="s">
        <v>0</v>
      </c>
      <c r="M35" s="38">
        <f>M36</f>
        <v>72410786.430000007</v>
      </c>
      <c r="N35" s="38">
        <f t="shared" si="4"/>
        <v>23944187.77</v>
      </c>
      <c r="O35" s="38">
        <f t="shared" si="4"/>
        <v>24537110.859999999</v>
      </c>
      <c r="P35" s="49">
        <f t="shared" si="1"/>
        <v>0.33885988634745995</v>
      </c>
    </row>
    <row r="36" spans="1:16" s="46" customFormat="1" ht="64.5" customHeight="1" x14ac:dyDescent="0.25">
      <c r="A36" s="35" t="s">
        <v>35</v>
      </c>
      <c r="B36" s="36" t="s">
        <v>70</v>
      </c>
      <c r="C36" s="36" t="s">
        <v>28</v>
      </c>
      <c r="D36" s="36" t="s">
        <v>72</v>
      </c>
      <c r="E36" s="36" t="s">
        <v>30</v>
      </c>
      <c r="F36" s="36" t="s">
        <v>47</v>
      </c>
      <c r="G36" s="36" t="s">
        <v>75</v>
      </c>
      <c r="H36" s="36" t="s">
        <v>34</v>
      </c>
      <c r="I36" s="36" t="s">
        <v>36</v>
      </c>
      <c r="J36" s="36" t="s">
        <v>0</v>
      </c>
      <c r="K36" s="36" t="s">
        <v>0</v>
      </c>
      <c r="L36" s="36" t="s">
        <v>0</v>
      </c>
      <c r="M36" s="38">
        <f>M37+M38</f>
        <v>72410786.430000007</v>
      </c>
      <c r="N36" s="38">
        <f>N37+N38</f>
        <v>23944187.77</v>
      </c>
      <c r="O36" s="38">
        <f>O37+O38</f>
        <v>24537110.859999999</v>
      </c>
      <c r="P36" s="49">
        <f t="shared" si="1"/>
        <v>0.33885988634745995</v>
      </c>
    </row>
    <row r="37" spans="1:16" ht="48.9" customHeight="1" x14ac:dyDescent="0.25">
      <c r="A37" s="8" t="s">
        <v>76</v>
      </c>
      <c r="B37" s="6" t="s">
        <v>70</v>
      </c>
      <c r="C37" s="6" t="s">
        <v>28</v>
      </c>
      <c r="D37" s="6" t="s">
        <v>72</v>
      </c>
      <c r="E37" s="6" t="s">
        <v>30</v>
      </c>
      <c r="F37" s="6" t="s">
        <v>47</v>
      </c>
      <c r="G37" s="6" t="s">
        <v>75</v>
      </c>
      <c r="H37" s="6" t="s">
        <v>34</v>
      </c>
      <c r="I37" s="6" t="s">
        <v>36</v>
      </c>
      <c r="J37" s="7" t="s">
        <v>77</v>
      </c>
      <c r="K37" s="7" t="s">
        <v>78</v>
      </c>
      <c r="L37" s="7" t="s">
        <v>79</v>
      </c>
      <c r="M37" s="9">
        <f>30417499.18+21993287.25</f>
        <v>52410786.43</v>
      </c>
      <c r="N37" s="9">
        <v>23909187.77</v>
      </c>
      <c r="O37" s="9">
        <v>24276993.25</v>
      </c>
      <c r="P37" s="14">
        <f t="shared" si="1"/>
        <v>0.4632060479081806</v>
      </c>
    </row>
    <row r="38" spans="1:16" ht="48.9" customHeight="1" x14ac:dyDescent="0.25">
      <c r="A38" s="8" t="s">
        <v>81</v>
      </c>
      <c r="B38" s="6" t="s">
        <v>70</v>
      </c>
      <c r="C38" s="6" t="s">
        <v>28</v>
      </c>
      <c r="D38" s="6" t="s">
        <v>72</v>
      </c>
      <c r="E38" s="6" t="s">
        <v>30</v>
      </c>
      <c r="F38" s="6" t="s">
        <v>47</v>
      </c>
      <c r="G38" s="6" t="s">
        <v>75</v>
      </c>
      <c r="H38" s="6" t="s">
        <v>34</v>
      </c>
      <c r="I38" s="6" t="s">
        <v>36</v>
      </c>
      <c r="J38" s="7" t="s">
        <v>82</v>
      </c>
      <c r="K38" s="7" t="s">
        <v>83</v>
      </c>
      <c r="L38" s="7">
        <v>2020</v>
      </c>
      <c r="M38" s="9">
        <f>1000000+19000000</f>
        <v>20000000</v>
      </c>
      <c r="N38" s="9">
        <v>35000</v>
      </c>
      <c r="O38" s="9">
        <v>260117.61</v>
      </c>
      <c r="P38" s="14">
        <f t="shared" si="1"/>
        <v>1.3005880499999999E-2</v>
      </c>
    </row>
    <row r="39" spans="1:16" s="46" customFormat="1" ht="15" customHeight="1" x14ac:dyDescent="0.25">
      <c r="A39" s="39" t="s">
        <v>86</v>
      </c>
      <c r="B39" s="36" t="s">
        <v>70</v>
      </c>
      <c r="C39" s="36" t="s">
        <v>28</v>
      </c>
      <c r="D39" s="36" t="s">
        <v>72</v>
      </c>
      <c r="E39" s="36" t="s">
        <v>30</v>
      </c>
      <c r="F39" s="36" t="s">
        <v>47</v>
      </c>
      <c r="G39" s="36" t="s">
        <v>27</v>
      </c>
      <c r="H39" s="36" t="s">
        <v>0</v>
      </c>
      <c r="I39" s="36" t="s">
        <v>0</v>
      </c>
      <c r="J39" s="36" t="s">
        <v>0</v>
      </c>
      <c r="K39" s="36" t="s">
        <v>0</v>
      </c>
      <c r="L39" s="36" t="s">
        <v>0</v>
      </c>
      <c r="M39" s="38">
        <f>M40</f>
        <v>168038952.02000001</v>
      </c>
      <c r="N39" s="38">
        <f t="shared" ref="N39:O41" si="5">N40</f>
        <v>65100706.270000003</v>
      </c>
      <c r="O39" s="38">
        <f t="shared" si="5"/>
        <v>64749917.579999998</v>
      </c>
      <c r="P39" s="49">
        <f t="shared" si="1"/>
        <v>0.38532683524646988</v>
      </c>
    </row>
    <row r="40" spans="1:16" s="46" customFormat="1" ht="48.9" customHeight="1" x14ac:dyDescent="0.25">
      <c r="A40" s="35" t="s">
        <v>33</v>
      </c>
      <c r="B40" s="36" t="s">
        <v>70</v>
      </c>
      <c r="C40" s="36" t="s">
        <v>28</v>
      </c>
      <c r="D40" s="36" t="s">
        <v>72</v>
      </c>
      <c r="E40" s="36" t="s">
        <v>30</v>
      </c>
      <c r="F40" s="36" t="s">
        <v>47</v>
      </c>
      <c r="G40" s="36" t="s">
        <v>27</v>
      </c>
      <c r="H40" s="36" t="s">
        <v>34</v>
      </c>
      <c r="I40" s="37" t="s">
        <v>0</v>
      </c>
      <c r="J40" s="37" t="s">
        <v>0</v>
      </c>
      <c r="K40" s="37" t="s">
        <v>0</v>
      </c>
      <c r="L40" s="37" t="s">
        <v>0</v>
      </c>
      <c r="M40" s="38">
        <f>M41</f>
        <v>168038952.02000001</v>
      </c>
      <c r="N40" s="38">
        <f t="shared" si="5"/>
        <v>65100706.270000003</v>
      </c>
      <c r="O40" s="38">
        <f t="shared" si="5"/>
        <v>64749917.579999998</v>
      </c>
      <c r="P40" s="49">
        <f t="shared" si="1"/>
        <v>0.38532683524646988</v>
      </c>
    </row>
    <row r="41" spans="1:16" s="46" customFormat="1" ht="64.5" customHeight="1" x14ac:dyDescent="0.25">
      <c r="A41" s="35" t="s">
        <v>35</v>
      </c>
      <c r="B41" s="36" t="s">
        <v>70</v>
      </c>
      <c r="C41" s="36" t="s">
        <v>28</v>
      </c>
      <c r="D41" s="36" t="s">
        <v>72</v>
      </c>
      <c r="E41" s="36" t="s">
        <v>30</v>
      </c>
      <c r="F41" s="36" t="s">
        <v>47</v>
      </c>
      <c r="G41" s="36" t="s">
        <v>27</v>
      </c>
      <c r="H41" s="36" t="s">
        <v>34</v>
      </c>
      <c r="I41" s="36" t="s">
        <v>36</v>
      </c>
      <c r="J41" s="36" t="s">
        <v>0</v>
      </c>
      <c r="K41" s="36" t="s">
        <v>0</v>
      </c>
      <c r="L41" s="36" t="s">
        <v>0</v>
      </c>
      <c r="M41" s="38">
        <f>M42</f>
        <v>168038952.02000001</v>
      </c>
      <c r="N41" s="38">
        <f t="shared" si="5"/>
        <v>65100706.270000003</v>
      </c>
      <c r="O41" s="38">
        <f t="shared" si="5"/>
        <v>64749917.579999998</v>
      </c>
      <c r="P41" s="49">
        <f t="shared" si="1"/>
        <v>0.38532683524646988</v>
      </c>
    </row>
    <row r="42" spans="1:16" ht="48.9" customHeight="1" x14ac:dyDescent="0.25">
      <c r="A42" s="8" t="s">
        <v>87</v>
      </c>
      <c r="B42" s="6" t="s">
        <v>70</v>
      </c>
      <c r="C42" s="6" t="s">
        <v>28</v>
      </c>
      <c r="D42" s="6" t="s">
        <v>72</v>
      </c>
      <c r="E42" s="6" t="s">
        <v>30</v>
      </c>
      <c r="F42" s="6" t="s">
        <v>47</v>
      </c>
      <c r="G42" s="6" t="s">
        <v>27</v>
      </c>
      <c r="H42" s="6" t="s">
        <v>34</v>
      </c>
      <c r="I42" s="6" t="s">
        <v>36</v>
      </c>
      <c r="J42" s="7" t="s">
        <v>84</v>
      </c>
      <c r="K42" s="7" t="s">
        <v>88</v>
      </c>
      <c r="L42" s="7" t="s">
        <v>53</v>
      </c>
      <c r="M42" s="9">
        <f>140000000+28038952.02</f>
        <v>168038952.02000001</v>
      </c>
      <c r="N42" s="9">
        <v>65100706.270000003</v>
      </c>
      <c r="O42" s="9">
        <v>64749917.579999998</v>
      </c>
      <c r="P42" s="14">
        <f t="shared" si="1"/>
        <v>0.38532683524646988</v>
      </c>
    </row>
    <row r="43" spans="1:16" s="46" customFormat="1" ht="48.9" customHeight="1" x14ac:dyDescent="0.25">
      <c r="A43" s="35" t="s">
        <v>89</v>
      </c>
      <c r="B43" s="36" t="s">
        <v>70</v>
      </c>
      <c r="C43" s="36" t="s">
        <v>28</v>
      </c>
      <c r="D43" s="36" t="s">
        <v>90</v>
      </c>
      <c r="E43" s="36" t="s">
        <v>0</v>
      </c>
      <c r="F43" s="36" t="s">
        <v>0</v>
      </c>
      <c r="G43" s="36" t="s">
        <v>0</v>
      </c>
      <c r="H43" s="37" t="s">
        <v>0</v>
      </c>
      <c r="I43" s="37" t="s">
        <v>0</v>
      </c>
      <c r="J43" s="37" t="s">
        <v>0</v>
      </c>
      <c r="K43" s="37" t="s">
        <v>0</v>
      </c>
      <c r="L43" s="37" t="s">
        <v>0</v>
      </c>
      <c r="M43" s="38">
        <f>M44</f>
        <v>64000000</v>
      </c>
      <c r="N43" s="38">
        <f t="shared" ref="N43:O46" si="6">N44</f>
        <v>11648266.689999999</v>
      </c>
      <c r="O43" s="38">
        <f t="shared" si="6"/>
        <v>11763749.43</v>
      </c>
      <c r="P43" s="49">
        <f t="shared" si="1"/>
        <v>0.18380858484374998</v>
      </c>
    </row>
    <row r="44" spans="1:16" s="46" customFormat="1" ht="32.25" customHeight="1" x14ac:dyDescent="0.25">
      <c r="A44" s="35" t="s">
        <v>29</v>
      </c>
      <c r="B44" s="36" t="s">
        <v>70</v>
      </c>
      <c r="C44" s="36" t="s">
        <v>28</v>
      </c>
      <c r="D44" s="36" t="s">
        <v>90</v>
      </c>
      <c r="E44" s="36" t="s">
        <v>30</v>
      </c>
      <c r="F44" s="36" t="s">
        <v>0</v>
      </c>
      <c r="G44" s="36" t="s">
        <v>0</v>
      </c>
      <c r="H44" s="37" t="s">
        <v>0</v>
      </c>
      <c r="I44" s="37" t="s">
        <v>0</v>
      </c>
      <c r="J44" s="37" t="s">
        <v>0</v>
      </c>
      <c r="K44" s="37" t="s">
        <v>0</v>
      </c>
      <c r="L44" s="37" t="s">
        <v>0</v>
      </c>
      <c r="M44" s="38">
        <f>M45</f>
        <v>64000000</v>
      </c>
      <c r="N44" s="38">
        <f t="shared" si="6"/>
        <v>11648266.689999999</v>
      </c>
      <c r="O44" s="38">
        <f t="shared" si="6"/>
        <v>11763749.43</v>
      </c>
      <c r="P44" s="49">
        <f t="shared" si="1"/>
        <v>0.18380858484374998</v>
      </c>
    </row>
    <row r="45" spans="1:16" s="46" customFormat="1" ht="80.099999999999994" customHeight="1" x14ac:dyDescent="0.25">
      <c r="A45" s="35" t="s">
        <v>31</v>
      </c>
      <c r="B45" s="36" t="s">
        <v>70</v>
      </c>
      <c r="C45" s="36" t="s">
        <v>28</v>
      </c>
      <c r="D45" s="36" t="s">
        <v>90</v>
      </c>
      <c r="E45" s="36" t="s">
        <v>30</v>
      </c>
      <c r="F45" s="36" t="s">
        <v>0</v>
      </c>
      <c r="G45" s="36" t="s">
        <v>0</v>
      </c>
      <c r="H45" s="37" t="s">
        <v>0</v>
      </c>
      <c r="I45" s="37" t="s">
        <v>0</v>
      </c>
      <c r="J45" s="37" t="s">
        <v>0</v>
      </c>
      <c r="K45" s="37" t="s">
        <v>0</v>
      </c>
      <c r="L45" s="37" t="s">
        <v>0</v>
      </c>
      <c r="M45" s="38">
        <f>M46</f>
        <v>64000000</v>
      </c>
      <c r="N45" s="38">
        <f t="shared" si="6"/>
        <v>11648266.689999999</v>
      </c>
      <c r="O45" s="38">
        <f t="shared" si="6"/>
        <v>11763749.43</v>
      </c>
      <c r="P45" s="49">
        <f t="shared" si="1"/>
        <v>0.18380858484374998</v>
      </c>
    </row>
    <row r="46" spans="1:16" s="46" customFormat="1" ht="15" customHeight="1" x14ac:dyDescent="0.25">
      <c r="A46" s="39" t="s">
        <v>73</v>
      </c>
      <c r="B46" s="36" t="s">
        <v>70</v>
      </c>
      <c r="C46" s="36" t="s">
        <v>28</v>
      </c>
      <c r="D46" s="36" t="s">
        <v>90</v>
      </c>
      <c r="E46" s="36" t="s">
        <v>30</v>
      </c>
      <c r="F46" s="36" t="s">
        <v>47</v>
      </c>
      <c r="G46" s="36" t="s">
        <v>0</v>
      </c>
      <c r="H46" s="36" t="s">
        <v>0</v>
      </c>
      <c r="I46" s="36" t="s">
        <v>0</v>
      </c>
      <c r="J46" s="36" t="s">
        <v>0</v>
      </c>
      <c r="K46" s="36" t="s">
        <v>0</v>
      </c>
      <c r="L46" s="36" t="s">
        <v>0</v>
      </c>
      <c r="M46" s="38">
        <f>M47</f>
        <v>64000000</v>
      </c>
      <c r="N46" s="38">
        <f t="shared" si="6"/>
        <v>11648266.689999999</v>
      </c>
      <c r="O46" s="38">
        <f t="shared" si="6"/>
        <v>11763749.43</v>
      </c>
      <c r="P46" s="49">
        <f t="shared" si="1"/>
        <v>0.18380858484374998</v>
      </c>
    </row>
    <row r="47" spans="1:16" s="46" customFormat="1" ht="15" customHeight="1" x14ac:dyDescent="0.25">
      <c r="A47" s="39" t="s">
        <v>86</v>
      </c>
      <c r="B47" s="36" t="s">
        <v>70</v>
      </c>
      <c r="C47" s="36" t="s">
        <v>28</v>
      </c>
      <c r="D47" s="36" t="s">
        <v>90</v>
      </c>
      <c r="E47" s="36" t="s">
        <v>30</v>
      </c>
      <c r="F47" s="36" t="s">
        <v>47</v>
      </c>
      <c r="G47" s="36" t="s">
        <v>27</v>
      </c>
      <c r="H47" s="36" t="s">
        <v>0</v>
      </c>
      <c r="I47" s="36" t="s">
        <v>0</v>
      </c>
      <c r="J47" s="36" t="s">
        <v>0</v>
      </c>
      <c r="K47" s="36" t="s">
        <v>0</v>
      </c>
      <c r="L47" s="36" t="s">
        <v>0</v>
      </c>
      <c r="M47" s="38">
        <f>M48+M51</f>
        <v>64000000</v>
      </c>
      <c r="N47" s="38">
        <f>N48+N51</f>
        <v>11648266.689999999</v>
      </c>
      <c r="O47" s="38">
        <f>O48+O51</f>
        <v>11763749.43</v>
      </c>
      <c r="P47" s="49">
        <f t="shared" si="1"/>
        <v>0.18380858484374998</v>
      </c>
    </row>
    <row r="48" spans="1:16" s="46" customFormat="1" ht="46.8" x14ac:dyDescent="0.25">
      <c r="A48" s="35" t="s">
        <v>33</v>
      </c>
      <c r="B48" s="36" t="s">
        <v>70</v>
      </c>
      <c r="C48" s="36" t="s">
        <v>28</v>
      </c>
      <c r="D48" s="36" t="s">
        <v>90</v>
      </c>
      <c r="E48" s="36" t="s">
        <v>30</v>
      </c>
      <c r="F48" s="36" t="s">
        <v>47</v>
      </c>
      <c r="G48" s="36" t="s">
        <v>27</v>
      </c>
      <c r="H48" s="36">
        <v>11260</v>
      </c>
      <c r="I48" s="37" t="s">
        <v>0</v>
      </c>
      <c r="J48" s="37" t="s">
        <v>0</v>
      </c>
      <c r="K48" s="37" t="s">
        <v>0</v>
      </c>
      <c r="L48" s="37" t="s">
        <v>0</v>
      </c>
      <c r="M48" s="38">
        <f>M49</f>
        <v>22000000</v>
      </c>
      <c r="N48" s="38">
        <f t="shared" ref="N48:O49" si="7">N49</f>
        <v>8647085.1999999993</v>
      </c>
      <c r="O48" s="38">
        <f t="shared" si="7"/>
        <v>8654924.3599999994</v>
      </c>
      <c r="P48" s="49">
        <f t="shared" si="1"/>
        <v>0.39340565272727268</v>
      </c>
    </row>
    <row r="49" spans="1:16" s="46" customFormat="1" ht="64.5" customHeight="1" x14ac:dyDescent="0.25">
      <c r="A49" s="35" t="s">
        <v>35</v>
      </c>
      <c r="B49" s="36" t="s">
        <v>70</v>
      </c>
      <c r="C49" s="36" t="s">
        <v>28</v>
      </c>
      <c r="D49" s="36" t="s">
        <v>90</v>
      </c>
      <c r="E49" s="36" t="s">
        <v>30</v>
      </c>
      <c r="F49" s="36" t="s">
        <v>47</v>
      </c>
      <c r="G49" s="36" t="s">
        <v>27</v>
      </c>
      <c r="H49" s="36">
        <v>11260</v>
      </c>
      <c r="I49" s="36" t="s">
        <v>36</v>
      </c>
      <c r="J49" s="36" t="s">
        <v>0</v>
      </c>
      <c r="K49" s="36" t="s">
        <v>0</v>
      </c>
      <c r="L49" s="36" t="s">
        <v>0</v>
      </c>
      <c r="M49" s="38">
        <f>M50</f>
        <v>22000000</v>
      </c>
      <c r="N49" s="38">
        <f t="shared" si="7"/>
        <v>8647085.1999999993</v>
      </c>
      <c r="O49" s="38">
        <f t="shared" si="7"/>
        <v>8654924.3599999994</v>
      </c>
      <c r="P49" s="49">
        <f t="shared" si="1"/>
        <v>0.39340565272727268</v>
      </c>
    </row>
    <row r="50" spans="1:16" ht="62.4" x14ac:dyDescent="0.25">
      <c r="A50" s="8" t="s">
        <v>402</v>
      </c>
      <c r="B50" s="6" t="s">
        <v>70</v>
      </c>
      <c r="C50" s="6" t="s">
        <v>28</v>
      </c>
      <c r="D50" s="6" t="s">
        <v>90</v>
      </c>
      <c r="E50" s="6" t="s">
        <v>30</v>
      </c>
      <c r="F50" s="6" t="s">
        <v>47</v>
      </c>
      <c r="G50" s="6" t="s">
        <v>27</v>
      </c>
      <c r="H50" s="6">
        <v>11260</v>
      </c>
      <c r="I50" s="6" t="s">
        <v>36</v>
      </c>
      <c r="J50" s="7" t="s">
        <v>84</v>
      </c>
      <c r="K50" s="7" t="s">
        <v>94</v>
      </c>
      <c r="L50" s="7" t="s">
        <v>53</v>
      </c>
      <c r="M50" s="9">
        <v>22000000</v>
      </c>
      <c r="N50" s="9">
        <v>8647085.1999999993</v>
      </c>
      <c r="O50" s="9">
        <v>8654924.3599999994</v>
      </c>
      <c r="P50" s="14">
        <f t="shared" si="1"/>
        <v>0.39340565272727268</v>
      </c>
    </row>
    <row r="51" spans="1:16" s="46" customFormat="1" ht="96.6" customHeight="1" x14ac:dyDescent="0.25">
      <c r="A51" s="35" t="s">
        <v>91</v>
      </c>
      <c r="B51" s="36" t="s">
        <v>70</v>
      </c>
      <c r="C51" s="36" t="s">
        <v>28</v>
      </c>
      <c r="D51" s="36" t="s">
        <v>90</v>
      </c>
      <c r="E51" s="36" t="s">
        <v>30</v>
      </c>
      <c r="F51" s="36" t="s">
        <v>47</v>
      </c>
      <c r="G51" s="36" t="s">
        <v>27</v>
      </c>
      <c r="H51" s="36" t="s">
        <v>92</v>
      </c>
      <c r="I51" s="37" t="s">
        <v>0</v>
      </c>
      <c r="J51" s="37" t="s">
        <v>0</v>
      </c>
      <c r="K51" s="37" t="s">
        <v>0</v>
      </c>
      <c r="L51" s="37" t="s">
        <v>0</v>
      </c>
      <c r="M51" s="38">
        <f>M52</f>
        <v>42000000</v>
      </c>
      <c r="N51" s="38">
        <f>N52</f>
        <v>3001181.49</v>
      </c>
      <c r="O51" s="38">
        <f>O52</f>
        <v>3108825.0699999994</v>
      </c>
      <c r="P51" s="49">
        <f t="shared" si="1"/>
        <v>7.4019644523809505E-2</v>
      </c>
    </row>
    <row r="52" spans="1:16" s="46" customFormat="1" ht="64.5" customHeight="1" x14ac:dyDescent="0.25">
      <c r="A52" s="35" t="s">
        <v>35</v>
      </c>
      <c r="B52" s="36" t="s">
        <v>70</v>
      </c>
      <c r="C52" s="36" t="s">
        <v>28</v>
      </c>
      <c r="D52" s="36" t="s">
        <v>90</v>
      </c>
      <c r="E52" s="36" t="s">
        <v>30</v>
      </c>
      <c r="F52" s="36" t="s">
        <v>47</v>
      </c>
      <c r="G52" s="36" t="s">
        <v>27</v>
      </c>
      <c r="H52" s="36" t="s">
        <v>92</v>
      </c>
      <c r="I52" s="36" t="s">
        <v>36</v>
      </c>
      <c r="J52" s="36" t="s">
        <v>0</v>
      </c>
      <c r="K52" s="36" t="s">
        <v>0</v>
      </c>
      <c r="L52" s="36" t="s">
        <v>0</v>
      </c>
      <c r="M52" s="38">
        <f>M53+M54+M55</f>
        <v>42000000</v>
      </c>
      <c r="N52" s="38">
        <f>N53+N54+N55</f>
        <v>3001181.49</v>
      </c>
      <c r="O52" s="38">
        <f>O53+O54+O55</f>
        <v>3108825.0699999994</v>
      </c>
      <c r="P52" s="49">
        <f t="shared" si="1"/>
        <v>7.4019644523809505E-2</v>
      </c>
    </row>
    <row r="53" spans="1:16" ht="48.9" customHeight="1" x14ac:dyDescent="0.25">
      <c r="A53" s="8" t="s">
        <v>93</v>
      </c>
      <c r="B53" s="6" t="s">
        <v>70</v>
      </c>
      <c r="C53" s="6" t="s">
        <v>28</v>
      </c>
      <c r="D53" s="6" t="s">
        <v>90</v>
      </c>
      <c r="E53" s="6" t="s">
        <v>30</v>
      </c>
      <c r="F53" s="6" t="s">
        <v>47</v>
      </c>
      <c r="G53" s="6" t="s">
        <v>27</v>
      </c>
      <c r="H53" s="6" t="s">
        <v>92</v>
      </c>
      <c r="I53" s="6" t="s">
        <v>36</v>
      </c>
      <c r="J53" s="7" t="s">
        <v>84</v>
      </c>
      <c r="K53" s="7" t="s">
        <v>94</v>
      </c>
      <c r="L53" s="7" t="s">
        <v>53</v>
      </c>
      <c r="M53" s="9">
        <v>14000000</v>
      </c>
      <c r="N53" s="9">
        <v>2247016.98</v>
      </c>
      <c r="O53" s="9">
        <v>2275878.0099999998</v>
      </c>
      <c r="P53" s="14">
        <f t="shared" si="1"/>
        <v>0.162562715</v>
      </c>
    </row>
    <row r="54" spans="1:16" ht="48.9" customHeight="1" x14ac:dyDescent="0.25">
      <c r="A54" s="8" t="s">
        <v>95</v>
      </c>
      <c r="B54" s="6" t="s">
        <v>70</v>
      </c>
      <c r="C54" s="6" t="s">
        <v>28</v>
      </c>
      <c r="D54" s="6" t="s">
        <v>90</v>
      </c>
      <c r="E54" s="6" t="s">
        <v>30</v>
      </c>
      <c r="F54" s="6" t="s">
        <v>47</v>
      </c>
      <c r="G54" s="6" t="s">
        <v>27</v>
      </c>
      <c r="H54" s="6" t="s">
        <v>92</v>
      </c>
      <c r="I54" s="6" t="s">
        <v>36</v>
      </c>
      <c r="J54" s="7" t="s">
        <v>84</v>
      </c>
      <c r="K54" s="7" t="s">
        <v>94</v>
      </c>
      <c r="L54" s="7" t="s">
        <v>53</v>
      </c>
      <c r="M54" s="9">
        <v>14000000</v>
      </c>
      <c r="N54" s="9">
        <v>383586.73</v>
      </c>
      <c r="O54" s="9">
        <v>412447.76</v>
      </c>
      <c r="P54" s="14">
        <f t="shared" si="1"/>
        <v>2.9460554285714285E-2</v>
      </c>
    </row>
    <row r="55" spans="1:16" ht="48.9" customHeight="1" x14ac:dyDescent="0.25">
      <c r="A55" s="8" t="s">
        <v>96</v>
      </c>
      <c r="B55" s="6" t="s">
        <v>70</v>
      </c>
      <c r="C55" s="6" t="s">
        <v>28</v>
      </c>
      <c r="D55" s="6" t="s">
        <v>90</v>
      </c>
      <c r="E55" s="6" t="s">
        <v>30</v>
      </c>
      <c r="F55" s="6" t="s">
        <v>47</v>
      </c>
      <c r="G55" s="6" t="s">
        <v>27</v>
      </c>
      <c r="H55" s="6" t="s">
        <v>92</v>
      </c>
      <c r="I55" s="6" t="s">
        <v>36</v>
      </c>
      <c r="J55" s="7" t="s">
        <v>84</v>
      </c>
      <c r="K55" s="7" t="s">
        <v>94</v>
      </c>
      <c r="L55" s="7" t="s">
        <v>53</v>
      </c>
      <c r="M55" s="9">
        <v>14000000</v>
      </c>
      <c r="N55" s="9">
        <v>370577.78</v>
      </c>
      <c r="O55" s="9">
        <v>420499.3</v>
      </c>
      <c r="P55" s="14">
        <f t="shared" si="1"/>
        <v>3.0035664285714286E-2</v>
      </c>
    </row>
    <row r="56" spans="1:16" s="46" customFormat="1" ht="32.25" customHeight="1" x14ac:dyDescent="0.25">
      <c r="A56" s="35" t="s">
        <v>108</v>
      </c>
      <c r="B56" s="36" t="s">
        <v>94</v>
      </c>
      <c r="C56" s="36" t="s">
        <v>0</v>
      </c>
      <c r="D56" s="36" t="s">
        <v>0</v>
      </c>
      <c r="E56" s="36" t="s">
        <v>0</v>
      </c>
      <c r="F56" s="36" t="s">
        <v>0</v>
      </c>
      <c r="G56" s="36" t="s">
        <v>0</v>
      </c>
      <c r="H56" s="37" t="s">
        <v>0</v>
      </c>
      <c r="I56" s="37" t="s">
        <v>0</v>
      </c>
      <c r="J56" s="37" t="s">
        <v>0</v>
      </c>
      <c r="K56" s="37" t="s">
        <v>0</v>
      </c>
      <c r="L56" s="37" t="s">
        <v>0</v>
      </c>
      <c r="M56" s="38">
        <f t="shared" ref="M56:O63" si="8">M57</f>
        <v>19814582</v>
      </c>
      <c r="N56" s="38">
        <f t="shared" si="8"/>
        <v>19814582</v>
      </c>
      <c r="O56" s="38">
        <f t="shared" si="8"/>
        <v>19814582</v>
      </c>
      <c r="P56" s="49">
        <f t="shared" si="1"/>
        <v>1</v>
      </c>
    </row>
    <row r="57" spans="1:16" s="46" customFormat="1" ht="32.25" customHeight="1" x14ac:dyDescent="0.25">
      <c r="A57" s="35" t="s">
        <v>117</v>
      </c>
      <c r="B57" s="36" t="s">
        <v>94</v>
      </c>
      <c r="C57" s="36" t="s">
        <v>28</v>
      </c>
      <c r="D57" s="36" t="s">
        <v>118</v>
      </c>
      <c r="E57" s="36" t="s">
        <v>0</v>
      </c>
      <c r="F57" s="36" t="s">
        <v>0</v>
      </c>
      <c r="G57" s="36" t="s">
        <v>0</v>
      </c>
      <c r="H57" s="37" t="s">
        <v>0</v>
      </c>
      <c r="I57" s="37" t="s">
        <v>0</v>
      </c>
      <c r="J57" s="37" t="s">
        <v>0</v>
      </c>
      <c r="K57" s="37" t="s">
        <v>0</v>
      </c>
      <c r="L57" s="37" t="s">
        <v>0</v>
      </c>
      <c r="M57" s="38">
        <f t="shared" si="8"/>
        <v>19814582</v>
      </c>
      <c r="N57" s="38">
        <f t="shared" si="8"/>
        <v>19814582</v>
      </c>
      <c r="O57" s="38">
        <f t="shared" si="8"/>
        <v>19814582</v>
      </c>
      <c r="P57" s="49">
        <f t="shared" si="1"/>
        <v>1</v>
      </c>
    </row>
    <row r="58" spans="1:16" s="46" customFormat="1" ht="32.25" customHeight="1" x14ac:dyDescent="0.25">
      <c r="A58" s="35" t="s">
        <v>110</v>
      </c>
      <c r="B58" s="36" t="s">
        <v>94</v>
      </c>
      <c r="C58" s="36" t="s">
        <v>28</v>
      </c>
      <c r="D58" s="36" t="s">
        <v>118</v>
      </c>
      <c r="E58" s="36" t="s">
        <v>111</v>
      </c>
      <c r="F58" s="36" t="s">
        <v>0</v>
      </c>
      <c r="G58" s="36" t="s">
        <v>0</v>
      </c>
      <c r="H58" s="37" t="s">
        <v>0</v>
      </c>
      <c r="I58" s="37" t="s">
        <v>0</v>
      </c>
      <c r="J58" s="37" t="s">
        <v>0</v>
      </c>
      <c r="K58" s="37" t="s">
        <v>0</v>
      </c>
      <c r="L58" s="37" t="s">
        <v>0</v>
      </c>
      <c r="M58" s="38">
        <f t="shared" si="8"/>
        <v>19814582</v>
      </c>
      <c r="N58" s="38">
        <f t="shared" si="8"/>
        <v>19814582</v>
      </c>
      <c r="O58" s="38">
        <f t="shared" si="8"/>
        <v>19814582</v>
      </c>
      <c r="P58" s="49">
        <f t="shared" si="1"/>
        <v>1</v>
      </c>
    </row>
    <row r="59" spans="1:16" s="46" customFormat="1" ht="80.099999999999994" customHeight="1" x14ac:dyDescent="0.25">
      <c r="A59" s="35" t="s">
        <v>122</v>
      </c>
      <c r="B59" s="36" t="s">
        <v>94</v>
      </c>
      <c r="C59" s="36" t="s">
        <v>28</v>
      </c>
      <c r="D59" s="36" t="s">
        <v>118</v>
      </c>
      <c r="E59" s="36" t="s">
        <v>111</v>
      </c>
      <c r="F59" s="36" t="s">
        <v>0</v>
      </c>
      <c r="G59" s="36" t="s">
        <v>0</v>
      </c>
      <c r="H59" s="37" t="s">
        <v>0</v>
      </c>
      <c r="I59" s="37" t="s">
        <v>0</v>
      </c>
      <c r="J59" s="37" t="s">
        <v>0</v>
      </c>
      <c r="K59" s="37" t="s">
        <v>0</v>
      </c>
      <c r="L59" s="37" t="s">
        <v>0</v>
      </c>
      <c r="M59" s="38">
        <f t="shared" si="8"/>
        <v>19814582</v>
      </c>
      <c r="N59" s="38">
        <f t="shared" si="8"/>
        <v>19814582</v>
      </c>
      <c r="O59" s="38">
        <f t="shared" si="8"/>
        <v>19814582</v>
      </c>
      <c r="P59" s="49">
        <f t="shared" si="1"/>
        <v>1</v>
      </c>
    </row>
    <row r="60" spans="1:16" s="46" customFormat="1" ht="15" customHeight="1" x14ac:dyDescent="0.25">
      <c r="A60" s="39" t="s">
        <v>112</v>
      </c>
      <c r="B60" s="36" t="s">
        <v>94</v>
      </c>
      <c r="C60" s="36" t="s">
        <v>28</v>
      </c>
      <c r="D60" s="36" t="s">
        <v>118</v>
      </c>
      <c r="E60" s="36" t="s">
        <v>111</v>
      </c>
      <c r="F60" s="36" t="s">
        <v>113</v>
      </c>
      <c r="G60" s="36" t="s">
        <v>0</v>
      </c>
      <c r="H60" s="36" t="s">
        <v>0</v>
      </c>
      <c r="I60" s="36" t="s">
        <v>0</v>
      </c>
      <c r="J60" s="36" t="s">
        <v>0</v>
      </c>
      <c r="K60" s="36" t="s">
        <v>0</v>
      </c>
      <c r="L60" s="36" t="s">
        <v>0</v>
      </c>
      <c r="M60" s="38">
        <f t="shared" si="8"/>
        <v>19814582</v>
      </c>
      <c r="N60" s="38">
        <f t="shared" si="8"/>
        <v>19814582</v>
      </c>
      <c r="O60" s="38">
        <f t="shared" si="8"/>
        <v>19814582</v>
      </c>
      <c r="P60" s="49">
        <f t="shared" si="1"/>
        <v>1</v>
      </c>
    </row>
    <row r="61" spans="1:16" s="46" customFormat="1" ht="15" customHeight="1" x14ac:dyDescent="0.25">
      <c r="A61" s="39" t="s">
        <v>114</v>
      </c>
      <c r="B61" s="36" t="s">
        <v>94</v>
      </c>
      <c r="C61" s="36" t="s">
        <v>28</v>
      </c>
      <c r="D61" s="36" t="s">
        <v>118</v>
      </c>
      <c r="E61" s="36" t="s">
        <v>111</v>
      </c>
      <c r="F61" s="36" t="s">
        <v>113</v>
      </c>
      <c r="G61" s="36" t="s">
        <v>75</v>
      </c>
      <c r="H61" s="36" t="s">
        <v>0</v>
      </c>
      <c r="I61" s="36" t="s">
        <v>0</v>
      </c>
      <c r="J61" s="36" t="s">
        <v>0</v>
      </c>
      <c r="K61" s="36" t="s">
        <v>0</v>
      </c>
      <c r="L61" s="36" t="s">
        <v>0</v>
      </c>
      <c r="M61" s="38">
        <f t="shared" si="8"/>
        <v>19814582</v>
      </c>
      <c r="N61" s="38">
        <f t="shared" si="8"/>
        <v>19814582</v>
      </c>
      <c r="O61" s="38">
        <f t="shared" si="8"/>
        <v>19814582</v>
      </c>
      <c r="P61" s="49">
        <f t="shared" si="1"/>
        <v>1</v>
      </c>
    </row>
    <row r="62" spans="1:16" s="46" customFormat="1" ht="48.9" customHeight="1" x14ac:dyDescent="0.25">
      <c r="A62" s="35" t="s">
        <v>119</v>
      </c>
      <c r="B62" s="36" t="s">
        <v>94</v>
      </c>
      <c r="C62" s="36" t="s">
        <v>28</v>
      </c>
      <c r="D62" s="36" t="s">
        <v>118</v>
      </c>
      <c r="E62" s="36" t="s">
        <v>111</v>
      </c>
      <c r="F62" s="36" t="s">
        <v>113</v>
      </c>
      <c r="G62" s="36" t="s">
        <v>75</v>
      </c>
      <c r="H62" s="36" t="s">
        <v>120</v>
      </c>
      <c r="I62" s="37" t="s">
        <v>0</v>
      </c>
      <c r="J62" s="37" t="s">
        <v>0</v>
      </c>
      <c r="K62" s="37" t="s">
        <v>0</v>
      </c>
      <c r="L62" s="37" t="s">
        <v>0</v>
      </c>
      <c r="M62" s="38">
        <f t="shared" si="8"/>
        <v>19814582</v>
      </c>
      <c r="N62" s="38">
        <f t="shared" si="8"/>
        <v>19814582</v>
      </c>
      <c r="O62" s="38">
        <f t="shared" si="8"/>
        <v>19814582</v>
      </c>
      <c r="P62" s="49">
        <f t="shared" si="1"/>
        <v>1</v>
      </c>
    </row>
    <row r="63" spans="1:16" s="46" customFormat="1" ht="96.6" customHeight="1" x14ac:dyDescent="0.25">
      <c r="A63" s="35" t="s">
        <v>123</v>
      </c>
      <c r="B63" s="36" t="s">
        <v>94</v>
      </c>
      <c r="C63" s="36" t="s">
        <v>28</v>
      </c>
      <c r="D63" s="36" t="s">
        <v>118</v>
      </c>
      <c r="E63" s="36" t="s">
        <v>111</v>
      </c>
      <c r="F63" s="36" t="s">
        <v>113</v>
      </c>
      <c r="G63" s="36" t="s">
        <v>75</v>
      </c>
      <c r="H63" s="36" t="s">
        <v>120</v>
      </c>
      <c r="I63" s="36" t="s">
        <v>124</v>
      </c>
      <c r="J63" s="36" t="s">
        <v>0</v>
      </c>
      <c r="K63" s="36" t="s">
        <v>0</v>
      </c>
      <c r="L63" s="36" t="s">
        <v>0</v>
      </c>
      <c r="M63" s="38">
        <f t="shared" si="8"/>
        <v>19814582</v>
      </c>
      <c r="N63" s="38">
        <f t="shared" si="8"/>
        <v>19814582</v>
      </c>
      <c r="O63" s="38">
        <f t="shared" si="8"/>
        <v>19814582</v>
      </c>
      <c r="P63" s="49">
        <f t="shared" si="1"/>
        <v>1</v>
      </c>
    </row>
    <row r="64" spans="1:16" ht="48.9" customHeight="1" x14ac:dyDescent="0.25">
      <c r="A64" s="8" t="s">
        <v>439</v>
      </c>
      <c r="B64" s="6" t="s">
        <v>94</v>
      </c>
      <c r="C64" s="6" t="s">
        <v>28</v>
      </c>
      <c r="D64" s="6" t="s">
        <v>118</v>
      </c>
      <c r="E64" s="6" t="s">
        <v>111</v>
      </c>
      <c r="F64" s="6" t="s">
        <v>113</v>
      </c>
      <c r="G64" s="6" t="s">
        <v>75</v>
      </c>
      <c r="H64" s="6" t="s">
        <v>120</v>
      </c>
      <c r="I64" s="6" t="s">
        <v>124</v>
      </c>
      <c r="J64" s="7" t="s">
        <v>125</v>
      </c>
      <c r="K64" s="7" t="s">
        <v>30</v>
      </c>
      <c r="L64" s="7" t="s">
        <v>53</v>
      </c>
      <c r="M64" s="9">
        <v>19814582</v>
      </c>
      <c r="N64" s="9">
        <v>19814582</v>
      </c>
      <c r="O64" s="9">
        <v>19814582</v>
      </c>
      <c r="P64" s="14">
        <f t="shared" si="1"/>
        <v>1</v>
      </c>
    </row>
    <row r="65" spans="1:16" s="46" customFormat="1" ht="32.25" customHeight="1" x14ac:dyDescent="0.25">
      <c r="A65" s="35" t="s">
        <v>126</v>
      </c>
      <c r="B65" s="36" t="s">
        <v>127</v>
      </c>
      <c r="C65" s="36" t="s">
        <v>0</v>
      </c>
      <c r="D65" s="36" t="s">
        <v>0</v>
      </c>
      <c r="E65" s="36" t="s">
        <v>0</v>
      </c>
      <c r="F65" s="36" t="s">
        <v>0</v>
      </c>
      <c r="G65" s="36" t="s">
        <v>0</v>
      </c>
      <c r="H65" s="37" t="s">
        <v>0</v>
      </c>
      <c r="I65" s="37" t="s">
        <v>0</v>
      </c>
      <c r="J65" s="37" t="s">
        <v>0</v>
      </c>
      <c r="K65" s="37" t="s">
        <v>0</v>
      </c>
      <c r="L65" s="37" t="s">
        <v>0</v>
      </c>
      <c r="M65" s="38">
        <f>M66</f>
        <v>311194731.38</v>
      </c>
      <c r="N65" s="38">
        <f t="shared" ref="N65:O68" si="9">N66</f>
        <v>153861728.43000001</v>
      </c>
      <c r="O65" s="38">
        <f t="shared" si="9"/>
        <v>155602817.17000002</v>
      </c>
      <c r="P65" s="49">
        <f t="shared" si="1"/>
        <v>0.50001751790583293</v>
      </c>
    </row>
    <row r="66" spans="1:16" s="46" customFormat="1" ht="32.25" customHeight="1" x14ac:dyDescent="0.25">
      <c r="A66" s="35" t="s">
        <v>128</v>
      </c>
      <c r="B66" s="36" t="s">
        <v>127</v>
      </c>
      <c r="C66" s="36" t="s">
        <v>28</v>
      </c>
      <c r="D66" s="36" t="s">
        <v>70</v>
      </c>
      <c r="E66" s="36" t="s">
        <v>0</v>
      </c>
      <c r="F66" s="36" t="s">
        <v>0</v>
      </c>
      <c r="G66" s="36" t="s">
        <v>0</v>
      </c>
      <c r="H66" s="37" t="s">
        <v>0</v>
      </c>
      <c r="I66" s="37" t="s">
        <v>0</v>
      </c>
      <c r="J66" s="37" t="s">
        <v>0</v>
      </c>
      <c r="K66" s="37" t="s">
        <v>0</v>
      </c>
      <c r="L66" s="37" t="s">
        <v>0</v>
      </c>
      <c r="M66" s="38">
        <f>M67</f>
        <v>311194731.38</v>
      </c>
      <c r="N66" s="38">
        <f t="shared" si="9"/>
        <v>153861728.43000001</v>
      </c>
      <c r="O66" s="38">
        <f t="shared" si="9"/>
        <v>155602817.17000002</v>
      </c>
      <c r="P66" s="49">
        <f t="shared" si="1"/>
        <v>0.50001751790583293</v>
      </c>
    </row>
    <row r="67" spans="1:16" s="46" customFormat="1" ht="32.25" customHeight="1" x14ac:dyDescent="0.25">
      <c r="A67" s="35" t="s">
        <v>29</v>
      </c>
      <c r="B67" s="36" t="s">
        <v>127</v>
      </c>
      <c r="C67" s="36" t="s">
        <v>28</v>
      </c>
      <c r="D67" s="36" t="s">
        <v>70</v>
      </c>
      <c r="E67" s="36" t="s">
        <v>30</v>
      </c>
      <c r="F67" s="36" t="s">
        <v>0</v>
      </c>
      <c r="G67" s="36" t="s">
        <v>0</v>
      </c>
      <c r="H67" s="37" t="s">
        <v>0</v>
      </c>
      <c r="I67" s="37" t="s">
        <v>0</v>
      </c>
      <c r="J67" s="37" t="s">
        <v>0</v>
      </c>
      <c r="K67" s="37" t="s">
        <v>0</v>
      </c>
      <c r="L67" s="37" t="s">
        <v>0</v>
      </c>
      <c r="M67" s="38">
        <f>M68</f>
        <v>311194731.38</v>
      </c>
      <c r="N67" s="38">
        <f t="shared" si="9"/>
        <v>153861728.43000001</v>
      </c>
      <c r="O67" s="38">
        <f t="shared" si="9"/>
        <v>155602817.17000002</v>
      </c>
      <c r="P67" s="49">
        <f t="shared" si="1"/>
        <v>0.50001751790583293</v>
      </c>
    </row>
    <row r="68" spans="1:16" s="46" customFormat="1" ht="80.099999999999994" customHeight="1" x14ac:dyDescent="0.25">
      <c r="A68" s="35" t="s">
        <v>31</v>
      </c>
      <c r="B68" s="36" t="s">
        <v>127</v>
      </c>
      <c r="C68" s="36" t="s">
        <v>28</v>
      </c>
      <c r="D68" s="36" t="s">
        <v>70</v>
      </c>
      <c r="E68" s="36" t="s">
        <v>30</v>
      </c>
      <c r="F68" s="36" t="s">
        <v>0</v>
      </c>
      <c r="G68" s="36" t="s">
        <v>0</v>
      </c>
      <c r="H68" s="37" t="s">
        <v>0</v>
      </c>
      <c r="I68" s="37" t="s">
        <v>0</v>
      </c>
      <c r="J68" s="37" t="s">
        <v>0</v>
      </c>
      <c r="K68" s="37" t="s">
        <v>0</v>
      </c>
      <c r="L68" s="37" t="s">
        <v>0</v>
      </c>
      <c r="M68" s="38">
        <f>M69</f>
        <v>311194731.38</v>
      </c>
      <c r="N68" s="38">
        <f t="shared" si="9"/>
        <v>153861728.43000001</v>
      </c>
      <c r="O68" s="38">
        <f t="shared" si="9"/>
        <v>155602817.17000002</v>
      </c>
      <c r="P68" s="49">
        <f t="shared" si="1"/>
        <v>0.50001751790583293</v>
      </c>
    </row>
    <row r="69" spans="1:16" s="46" customFormat="1" ht="15" customHeight="1" x14ac:dyDescent="0.25">
      <c r="A69" s="39" t="s">
        <v>129</v>
      </c>
      <c r="B69" s="36" t="s">
        <v>127</v>
      </c>
      <c r="C69" s="36" t="s">
        <v>28</v>
      </c>
      <c r="D69" s="36" t="s">
        <v>70</v>
      </c>
      <c r="E69" s="36" t="s">
        <v>30</v>
      </c>
      <c r="F69" s="36" t="s">
        <v>39</v>
      </c>
      <c r="G69" s="36" t="s">
        <v>0</v>
      </c>
      <c r="H69" s="36" t="s">
        <v>0</v>
      </c>
      <c r="I69" s="36" t="s">
        <v>0</v>
      </c>
      <c r="J69" s="36" t="s">
        <v>0</v>
      </c>
      <c r="K69" s="36" t="s">
        <v>0</v>
      </c>
      <c r="L69" s="36" t="s">
        <v>0</v>
      </c>
      <c r="M69" s="38">
        <f>M70+M74</f>
        <v>311194731.38</v>
      </c>
      <c r="N69" s="38">
        <f>N70+N74</f>
        <v>153861728.43000001</v>
      </c>
      <c r="O69" s="38">
        <f>O70+O74</f>
        <v>155602817.17000002</v>
      </c>
      <c r="P69" s="49">
        <f t="shared" si="1"/>
        <v>0.50001751790583293</v>
      </c>
    </row>
    <row r="70" spans="1:16" s="46" customFormat="1" ht="15" customHeight="1" x14ac:dyDescent="0.25">
      <c r="A70" s="39" t="s">
        <v>130</v>
      </c>
      <c r="B70" s="36" t="s">
        <v>127</v>
      </c>
      <c r="C70" s="36" t="s">
        <v>28</v>
      </c>
      <c r="D70" s="36" t="s">
        <v>70</v>
      </c>
      <c r="E70" s="36" t="s">
        <v>30</v>
      </c>
      <c r="F70" s="36" t="s">
        <v>39</v>
      </c>
      <c r="G70" s="36" t="s">
        <v>27</v>
      </c>
      <c r="H70" s="36" t="s">
        <v>0</v>
      </c>
      <c r="I70" s="36" t="s">
        <v>0</v>
      </c>
      <c r="J70" s="36" t="s">
        <v>0</v>
      </c>
      <c r="K70" s="36" t="s">
        <v>0</v>
      </c>
      <c r="L70" s="36" t="s">
        <v>0</v>
      </c>
      <c r="M70" s="38">
        <f>M71</f>
        <v>90000000</v>
      </c>
      <c r="N70" s="38">
        <f t="shared" ref="N70:O72" si="10">N71</f>
        <v>81425447.260000005</v>
      </c>
      <c r="O70" s="38">
        <f t="shared" si="10"/>
        <v>83166536</v>
      </c>
      <c r="P70" s="49">
        <f t="shared" si="1"/>
        <v>0.9240726222222222</v>
      </c>
    </row>
    <row r="71" spans="1:16" s="46" customFormat="1" ht="48.9" customHeight="1" x14ac:dyDescent="0.25">
      <c r="A71" s="35" t="s">
        <v>33</v>
      </c>
      <c r="B71" s="36" t="s">
        <v>127</v>
      </c>
      <c r="C71" s="36" t="s">
        <v>28</v>
      </c>
      <c r="D71" s="36" t="s">
        <v>70</v>
      </c>
      <c r="E71" s="36" t="s">
        <v>30</v>
      </c>
      <c r="F71" s="36" t="s">
        <v>39</v>
      </c>
      <c r="G71" s="36" t="s">
        <v>27</v>
      </c>
      <c r="H71" s="36" t="s">
        <v>34</v>
      </c>
      <c r="I71" s="37" t="s">
        <v>0</v>
      </c>
      <c r="J71" s="37" t="s">
        <v>0</v>
      </c>
      <c r="K71" s="37" t="s">
        <v>0</v>
      </c>
      <c r="L71" s="37" t="s">
        <v>0</v>
      </c>
      <c r="M71" s="38">
        <f>M72</f>
        <v>90000000</v>
      </c>
      <c r="N71" s="38">
        <f t="shared" si="10"/>
        <v>81425447.260000005</v>
      </c>
      <c r="O71" s="38">
        <f t="shared" si="10"/>
        <v>83166536</v>
      </c>
      <c r="P71" s="49">
        <f t="shared" ref="P71:P134" si="11">O71/M71</f>
        <v>0.9240726222222222</v>
      </c>
    </row>
    <row r="72" spans="1:16" s="46" customFormat="1" ht="64.5" customHeight="1" x14ac:dyDescent="0.25">
      <c r="A72" s="35" t="s">
        <v>35</v>
      </c>
      <c r="B72" s="36" t="s">
        <v>127</v>
      </c>
      <c r="C72" s="36" t="s">
        <v>28</v>
      </c>
      <c r="D72" s="36" t="s">
        <v>70</v>
      </c>
      <c r="E72" s="36" t="s">
        <v>30</v>
      </c>
      <c r="F72" s="36" t="s">
        <v>39</v>
      </c>
      <c r="G72" s="36" t="s">
        <v>27</v>
      </c>
      <c r="H72" s="36" t="s">
        <v>34</v>
      </c>
      <c r="I72" s="36" t="s">
        <v>36</v>
      </c>
      <c r="J72" s="36" t="s">
        <v>0</v>
      </c>
      <c r="K72" s="36" t="s">
        <v>0</v>
      </c>
      <c r="L72" s="36" t="s">
        <v>0</v>
      </c>
      <c r="M72" s="38">
        <f>M73</f>
        <v>90000000</v>
      </c>
      <c r="N72" s="38">
        <f t="shared" si="10"/>
        <v>81425447.260000005</v>
      </c>
      <c r="O72" s="38">
        <f t="shared" si="10"/>
        <v>83166536</v>
      </c>
      <c r="P72" s="49">
        <f t="shared" si="11"/>
        <v>0.9240726222222222</v>
      </c>
    </row>
    <row r="73" spans="1:16" ht="64.5" customHeight="1" x14ac:dyDescent="0.25">
      <c r="A73" s="8" t="s">
        <v>131</v>
      </c>
      <c r="B73" s="6" t="s">
        <v>127</v>
      </c>
      <c r="C73" s="6" t="s">
        <v>28</v>
      </c>
      <c r="D73" s="6" t="s">
        <v>70</v>
      </c>
      <c r="E73" s="6" t="s">
        <v>30</v>
      </c>
      <c r="F73" s="6" t="s">
        <v>39</v>
      </c>
      <c r="G73" s="6" t="s">
        <v>27</v>
      </c>
      <c r="H73" s="6" t="s">
        <v>34</v>
      </c>
      <c r="I73" s="6" t="s">
        <v>36</v>
      </c>
      <c r="J73" s="7" t="s">
        <v>77</v>
      </c>
      <c r="K73" s="7">
        <v>144</v>
      </c>
      <c r="L73" s="7" t="s">
        <v>79</v>
      </c>
      <c r="M73" s="9">
        <v>90000000</v>
      </c>
      <c r="N73" s="9">
        <v>81425447.260000005</v>
      </c>
      <c r="O73" s="9">
        <v>83166536</v>
      </c>
      <c r="P73" s="14">
        <f t="shared" si="11"/>
        <v>0.9240726222222222</v>
      </c>
    </row>
    <row r="74" spans="1:16" s="46" customFormat="1" ht="15" customHeight="1" x14ac:dyDescent="0.25">
      <c r="A74" s="39" t="s">
        <v>132</v>
      </c>
      <c r="B74" s="36" t="s">
        <v>127</v>
      </c>
      <c r="C74" s="36" t="s">
        <v>28</v>
      </c>
      <c r="D74" s="36" t="s">
        <v>70</v>
      </c>
      <c r="E74" s="36" t="s">
        <v>30</v>
      </c>
      <c r="F74" s="36" t="s">
        <v>39</v>
      </c>
      <c r="G74" s="36" t="s">
        <v>32</v>
      </c>
      <c r="H74" s="36" t="s">
        <v>0</v>
      </c>
      <c r="I74" s="36" t="s">
        <v>0</v>
      </c>
      <c r="J74" s="36" t="s">
        <v>0</v>
      </c>
      <c r="K74" s="36" t="s">
        <v>0</v>
      </c>
      <c r="L74" s="36" t="s">
        <v>0</v>
      </c>
      <c r="M74" s="38">
        <f>M75</f>
        <v>221194731.38</v>
      </c>
      <c r="N74" s="38">
        <f t="shared" ref="N74:O76" si="12">N75</f>
        <v>72436281.170000002</v>
      </c>
      <c r="O74" s="38">
        <f t="shared" si="12"/>
        <v>72436281.170000002</v>
      </c>
      <c r="P74" s="49">
        <f t="shared" si="11"/>
        <v>0.32747742551588438</v>
      </c>
    </row>
    <row r="75" spans="1:16" s="46" customFormat="1" ht="48.9" customHeight="1" x14ac:dyDescent="0.25">
      <c r="A75" s="35" t="s">
        <v>33</v>
      </c>
      <c r="B75" s="36" t="s">
        <v>127</v>
      </c>
      <c r="C75" s="36" t="s">
        <v>28</v>
      </c>
      <c r="D75" s="36" t="s">
        <v>70</v>
      </c>
      <c r="E75" s="36" t="s">
        <v>30</v>
      </c>
      <c r="F75" s="36" t="s">
        <v>39</v>
      </c>
      <c r="G75" s="36" t="s">
        <v>32</v>
      </c>
      <c r="H75" s="36" t="s">
        <v>34</v>
      </c>
      <c r="I75" s="37" t="s">
        <v>0</v>
      </c>
      <c r="J75" s="37" t="s">
        <v>0</v>
      </c>
      <c r="K75" s="37" t="s">
        <v>0</v>
      </c>
      <c r="L75" s="37" t="s">
        <v>0</v>
      </c>
      <c r="M75" s="38">
        <f>M76</f>
        <v>221194731.38</v>
      </c>
      <c r="N75" s="38">
        <f t="shared" si="12"/>
        <v>72436281.170000002</v>
      </c>
      <c r="O75" s="38">
        <f t="shared" si="12"/>
        <v>72436281.170000002</v>
      </c>
      <c r="P75" s="49">
        <f t="shared" si="11"/>
        <v>0.32747742551588438</v>
      </c>
    </row>
    <row r="76" spans="1:16" s="46" customFormat="1" ht="64.5" customHeight="1" x14ac:dyDescent="0.25">
      <c r="A76" s="35" t="s">
        <v>35</v>
      </c>
      <c r="B76" s="36" t="s">
        <v>127</v>
      </c>
      <c r="C76" s="36" t="s">
        <v>28</v>
      </c>
      <c r="D76" s="36" t="s">
        <v>70</v>
      </c>
      <c r="E76" s="36" t="s">
        <v>30</v>
      </c>
      <c r="F76" s="36" t="s">
        <v>39</v>
      </c>
      <c r="G76" s="36" t="s">
        <v>32</v>
      </c>
      <c r="H76" s="36" t="s">
        <v>34</v>
      </c>
      <c r="I76" s="36" t="s">
        <v>36</v>
      </c>
      <c r="J76" s="36" t="s">
        <v>0</v>
      </c>
      <c r="K76" s="36" t="s">
        <v>0</v>
      </c>
      <c r="L76" s="36" t="s">
        <v>0</v>
      </c>
      <c r="M76" s="38">
        <f>M77</f>
        <v>221194731.38</v>
      </c>
      <c r="N76" s="38">
        <f t="shared" si="12"/>
        <v>72436281.170000002</v>
      </c>
      <c r="O76" s="38">
        <f t="shared" si="12"/>
        <v>72436281.170000002</v>
      </c>
      <c r="P76" s="49">
        <f t="shared" si="11"/>
        <v>0.32747742551588438</v>
      </c>
    </row>
    <row r="77" spans="1:16" ht="48.9" customHeight="1" x14ac:dyDescent="0.25">
      <c r="A77" s="8" t="s">
        <v>133</v>
      </c>
      <c r="B77" s="6" t="s">
        <v>127</v>
      </c>
      <c r="C77" s="6" t="s">
        <v>28</v>
      </c>
      <c r="D77" s="6" t="s">
        <v>70</v>
      </c>
      <c r="E77" s="6" t="s">
        <v>30</v>
      </c>
      <c r="F77" s="6" t="s">
        <v>39</v>
      </c>
      <c r="G77" s="6" t="s">
        <v>32</v>
      </c>
      <c r="H77" s="6" t="s">
        <v>34</v>
      </c>
      <c r="I77" s="6" t="s">
        <v>36</v>
      </c>
      <c r="J77" s="7" t="s">
        <v>77</v>
      </c>
      <c r="K77" s="7">
        <v>102</v>
      </c>
      <c r="L77" s="7" t="s">
        <v>53</v>
      </c>
      <c r="M77" s="9">
        <f>187000000+34194731.38</f>
        <v>221194731.38</v>
      </c>
      <c r="N77" s="9">
        <v>72436281.170000002</v>
      </c>
      <c r="O77" s="9">
        <v>72436281.170000002</v>
      </c>
      <c r="P77" s="14">
        <f t="shared" si="11"/>
        <v>0.32747742551588438</v>
      </c>
    </row>
    <row r="78" spans="1:16" s="46" customFormat="1" ht="80.099999999999994" customHeight="1" x14ac:dyDescent="0.25">
      <c r="A78" s="35" t="s">
        <v>134</v>
      </c>
      <c r="B78" s="36" t="s">
        <v>135</v>
      </c>
      <c r="C78" s="36" t="s">
        <v>0</v>
      </c>
      <c r="D78" s="36" t="s">
        <v>0</v>
      </c>
      <c r="E78" s="36" t="s">
        <v>0</v>
      </c>
      <c r="F78" s="36" t="s">
        <v>0</v>
      </c>
      <c r="G78" s="36" t="s">
        <v>0</v>
      </c>
      <c r="H78" s="37" t="s">
        <v>0</v>
      </c>
      <c r="I78" s="37" t="s">
        <v>0</v>
      </c>
      <c r="J78" s="37" t="s">
        <v>0</v>
      </c>
      <c r="K78" s="37" t="s">
        <v>0</v>
      </c>
      <c r="L78" s="37" t="s">
        <v>0</v>
      </c>
      <c r="M78" s="38">
        <f>M79+M92+M102</f>
        <v>224181460.69999999</v>
      </c>
      <c r="N78" s="38">
        <f>N79+N92+N102</f>
        <v>396800</v>
      </c>
      <c r="O78" s="38">
        <f>O79+O92+O102</f>
        <v>523986.83999999997</v>
      </c>
      <c r="P78" s="49">
        <f t="shared" si="11"/>
        <v>2.3373335081494544E-3</v>
      </c>
    </row>
    <row r="79" spans="1:16" s="46" customFormat="1" ht="64.5" customHeight="1" x14ac:dyDescent="0.25">
      <c r="A79" s="35" t="s">
        <v>136</v>
      </c>
      <c r="B79" s="36" t="s">
        <v>135</v>
      </c>
      <c r="C79" s="36" t="s">
        <v>14</v>
      </c>
      <c r="D79" s="36" t="s">
        <v>0</v>
      </c>
      <c r="E79" s="36" t="s">
        <v>0</v>
      </c>
      <c r="F79" s="36" t="s">
        <v>0</v>
      </c>
      <c r="G79" s="36" t="s">
        <v>0</v>
      </c>
      <c r="H79" s="37" t="s">
        <v>0</v>
      </c>
      <c r="I79" s="37" t="s">
        <v>0</v>
      </c>
      <c r="J79" s="37" t="s">
        <v>0</v>
      </c>
      <c r="K79" s="37" t="s">
        <v>0</v>
      </c>
      <c r="L79" s="37" t="s">
        <v>0</v>
      </c>
      <c r="M79" s="38">
        <f t="shared" ref="M79:O84" si="13">M80</f>
        <v>5800000</v>
      </c>
      <c r="N79" s="38">
        <f t="shared" si="13"/>
        <v>396800</v>
      </c>
      <c r="O79" s="38">
        <f t="shared" si="13"/>
        <v>511584.12</v>
      </c>
      <c r="P79" s="49">
        <f t="shared" si="11"/>
        <v>8.8204158620689657E-2</v>
      </c>
    </row>
    <row r="80" spans="1:16" s="46" customFormat="1" ht="48.9" customHeight="1" x14ac:dyDescent="0.25">
      <c r="A80" s="35" t="s">
        <v>137</v>
      </c>
      <c r="B80" s="36" t="s">
        <v>135</v>
      </c>
      <c r="C80" s="36" t="s">
        <v>14</v>
      </c>
      <c r="D80" s="36" t="s">
        <v>135</v>
      </c>
      <c r="E80" s="36" t="s">
        <v>0</v>
      </c>
      <c r="F80" s="36" t="s">
        <v>0</v>
      </c>
      <c r="G80" s="36" t="s">
        <v>0</v>
      </c>
      <c r="H80" s="37" t="s">
        <v>0</v>
      </c>
      <c r="I80" s="37" t="s">
        <v>0</v>
      </c>
      <c r="J80" s="37" t="s">
        <v>0</v>
      </c>
      <c r="K80" s="37" t="s">
        <v>0</v>
      </c>
      <c r="L80" s="37" t="s">
        <v>0</v>
      </c>
      <c r="M80" s="38">
        <f t="shared" si="13"/>
        <v>5800000</v>
      </c>
      <c r="N80" s="38">
        <f t="shared" si="13"/>
        <v>396800</v>
      </c>
      <c r="O80" s="38">
        <f t="shared" si="13"/>
        <v>511584.12</v>
      </c>
      <c r="P80" s="49">
        <f t="shared" si="11"/>
        <v>8.8204158620689657E-2</v>
      </c>
    </row>
    <row r="81" spans="1:16" s="46" customFormat="1" ht="32.25" customHeight="1" x14ac:dyDescent="0.25">
      <c r="A81" s="35" t="s">
        <v>29</v>
      </c>
      <c r="B81" s="36" t="s">
        <v>135</v>
      </c>
      <c r="C81" s="36" t="s">
        <v>14</v>
      </c>
      <c r="D81" s="36" t="s">
        <v>135</v>
      </c>
      <c r="E81" s="36" t="s">
        <v>30</v>
      </c>
      <c r="F81" s="36" t="s">
        <v>0</v>
      </c>
      <c r="G81" s="36" t="s">
        <v>0</v>
      </c>
      <c r="H81" s="37" t="s">
        <v>0</v>
      </c>
      <c r="I81" s="37" t="s">
        <v>0</v>
      </c>
      <c r="J81" s="37" t="s">
        <v>0</v>
      </c>
      <c r="K81" s="37" t="s">
        <v>0</v>
      </c>
      <c r="L81" s="37" t="s">
        <v>0</v>
      </c>
      <c r="M81" s="38">
        <f t="shared" si="13"/>
        <v>5800000</v>
      </c>
      <c r="N81" s="38">
        <f t="shared" si="13"/>
        <v>396800</v>
      </c>
      <c r="O81" s="38">
        <f t="shared" si="13"/>
        <v>511584.12</v>
      </c>
      <c r="P81" s="49">
        <f t="shared" si="11"/>
        <v>8.8204158620689657E-2</v>
      </c>
    </row>
    <row r="82" spans="1:16" s="46" customFormat="1" ht="80.099999999999994" customHeight="1" x14ac:dyDescent="0.25">
      <c r="A82" s="35" t="s">
        <v>31</v>
      </c>
      <c r="B82" s="36" t="s">
        <v>135</v>
      </c>
      <c r="C82" s="36" t="s">
        <v>14</v>
      </c>
      <c r="D82" s="36" t="s">
        <v>135</v>
      </c>
      <c r="E82" s="36" t="s">
        <v>30</v>
      </c>
      <c r="F82" s="36" t="s">
        <v>0</v>
      </c>
      <c r="G82" s="36" t="s">
        <v>0</v>
      </c>
      <c r="H82" s="37" t="s">
        <v>0</v>
      </c>
      <c r="I82" s="37" t="s">
        <v>0</v>
      </c>
      <c r="J82" s="37" t="s">
        <v>0</v>
      </c>
      <c r="K82" s="37" t="s">
        <v>0</v>
      </c>
      <c r="L82" s="37" t="s">
        <v>0</v>
      </c>
      <c r="M82" s="38">
        <f t="shared" si="13"/>
        <v>5800000</v>
      </c>
      <c r="N82" s="38">
        <f t="shared" si="13"/>
        <v>396800</v>
      </c>
      <c r="O82" s="38">
        <f t="shared" si="13"/>
        <v>511584.12</v>
      </c>
      <c r="P82" s="49">
        <f t="shared" si="11"/>
        <v>8.8204158620689657E-2</v>
      </c>
    </row>
    <row r="83" spans="1:16" s="46" customFormat="1" ht="15" customHeight="1" x14ac:dyDescent="0.25">
      <c r="A83" s="39" t="s">
        <v>63</v>
      </c>
      <c r="B83" s="36" t="s">
        <v>135</v>
      </c>
      <c r="C83" s="36" t="s">
        <v>14</v>
      </c>
      <c r="D83" s="36" t="s">
        <v>135</v>
      </c>
      <c r="E83" s="36" t="s">
        <v>30</v>
      </c>
      <c r="F83" s="36" t="s">
        <v>64</v>
      </c>
      <c r="G83" s="36" t="s">
        <v>0</v>
      </c>
      <c r="H83" s="36" t="s">
        <v>0</v>
      </c>
      <c r="I83" s="36" t="s">
        <v>0</v>
      </c>
      <c r="J83" s="36" t="s">
        <v>0</v>
      </c>
      <c r="K83" s="36" t="s">
        <v>0</v>
      </c>
      <c r="L83" s="36" t="s">
        <v>0</v>
      </c>
      <c r="M83" s="38">
        <f t="shared" si="13"/>
        <v>5800000</v>
      </c>
      <c r="N83" s="38">
        <f t="shared" si="13"/>
        <v>396800</v>
      </c>
      <c r="O83" s="38">
        <f t="shared" si="13"/>
        <v>511584.12</v>
      </c>
      <c r="P83" s="49">
        <f t="shared" si="11"/>
        <v>8.8204158620689657E-2</v>
      </c>
    </row>
    <row r="84" spans="1:16" s="46" customFormat="1" ht="15" customHeight="1" x14ac:dyDescent="0.25">
      <c r="A84" s="39" t="s">
        <v>65</v>
      </c>
      <c r="B84" s="36" t="s">
        <v>135</v>
      </c>
      <c r="C84" s="36" t="s">
        <v>14</v>
      </c>
      <c r="D84" s="36" t="s">
        <v>135</v>
      </c>
      <c r="E84" s="36" t="s">
        <v>30</v>
      </c>
      <c r="F84" s="36" t="s">
        <v>64</v>
      </c>
      <c r="G84" s="36" t="s">
        <v>27</v>
      </c>
      <c r="H84" s="36" t="s">
        <v>0</v>
      </c>
      <c r="I84" s="36" t="s">
        <v>0</v>
      </c>
      <c r="J84" s="36" t="s">
        <v>0</v>
      </c>
      <c r="K84" s="36" t="s">
        <v>0</v>
      </c>
      <c r="L84" s="36" t="s">
        <v>0</v>
      </c>
      <c r="M84" s="38">
        <f t="shared" si="13"/>
        <v>5800000</v>
      </c>
      <c r="N84" s="38">
        <f t="shared" si="13"/>
        <v>396800</v>
      </c>
      <c r="O84" s="38">
        <f t="shared" si="13"/>
        <v>511584.12</v>
      </c>
      <c r="P84" s="49">
        <f t="shared" si="11"/>
        <v>8.8204158620689657E-2</v>
      </c>
    </row>
    <row r="85" spans="1:16" s="46" customFormat="1" ht="48.9" customHeight="1" x14ac:dyDescent="0.25">
      <c r="A85" s="35" t="s">
        <v>33</v>
      </c>
      <c r="B85" s="36" t="s">
        <v>135</v>
      </c>
      <c r="C85" s="36" t="s">
        <v>14</v>
      </c>
      <c r="D85" s="36" t="s">
        <v>135</v>
      </c>
      <c r="E85" s="36" t="s">
        <v>30</v>
      </c>
      <c r="F85" s="36" t="s">
        <v>64</v>
      </c>
      <c r="G85" s="36" t="s">
        <v>27</v>
      </c>
      <c r="H85" s="36" t="s">
        <v>34</v>
      </c>
      <c r="I85" s="37" t="s">
        <v>0</v>
      </c>
      <c r="J85" s="37" t="s">
        <v>0</v>
      </c>
      <c r="K85" s="37" t="s">
        <v>0</v>
      </c>
      <c r="L85" s="37" t="s">
        <v>0</v>
      </c>
      <c r="M85" s="38">
        <v>5800000</v>
      </c>
      <c r="N85" s="38">
        <f>N86</f>
        <v>396800</v>
      </c>
      <c r="O85" s="38">
        <f>O86</f>
        <v>511584.12</v>
      </c>
      <c r="P85" s="49">
        <f t="shared" si="11"/>
        <v>8.8204158620689657E-2</v>
      </c>
    </row>
    <row r="86" spans="1:16" s="46" customFormat="1" ht="64.5" customHeight="1" x14ac:dyDescent="0.25">
      <c r="A86" s="35" t="s">
        <v>35</v>
      </c>
      <c r="B86" s="36" t="s">
        <v>135</v>
      </c>
      <c r="C86" s="36" t="s">
        <v>14</v>
      </c>
      <c r="D86" s="36" t="s">
        <v>135</v>
      </c>
      <c r="E86" s="36" t="s">
        <v>30</v>
      </c>
      <c r="F86" s="36" t="s">
        <v>64</v>
      </c>
      <c r="G86" s="36" t="s">
        <v>27</v>
      </c>
      <c r="H86" s="36" t="s">
        <v>34</v>
      </c>
      <c r="I86" s="36" t="s">
        <v>36</v>
      </c>
      <c r="J86" s="36" t="s">
        <v>0</v>
      </c>
      <c r="K86" s="36" t="s">
        <v>0</v>
      </c>
      <c r="L86" s="36" t="s">
        <v>0</v>
      </c>
      <c r="M86" s="38">
        <f>M87+M88+M89+M90+M91</f>
        <v>5800000</v>
      </c>
      <c r="N86" s="38">
        <f>N87+N88+N89+N90+N91</f>
        <v>396800</v>
      </c>
      <c r="O86" s="38">
        <f>O87+O88+O89+O90+O91</f>
        <v>511584.12</v>
      </c>
      <c r="P86" s="49">
        <f t="shared" si="11"/>
        <v>8.8204158620689657E-2</v>
      </c>
    </row>
    <row r="87" spans="1:16" ht="32.25" customHeight="1" x14ac:dyDescent="0.25">
      <c r="A87" s="8" t="s">
        <v>138</v>
      </c>
      <c r="B87" s="6" t="s">
        <v>135</v>
      </c>
      <c r="C87" s="6" t="s">
        <v>14</v>
      </c>
      <c r="D87" s="6" t="s">
        <v>135</v>
      </c>
      <c r="E87" s="6" t="s">
        <v>30</v>
      </c>
      <c r="F87" s="6" t="s">
        <v>64</v>
      </c>
      <c r="G87" s="6" t="s">
        <v>27</v>
      </c>
      <c r="H87" s="6" t="s">
        <v>34</v>
      </c>
      <c r="I87" s="6" t="s">
        <v>36</v>
      </c>
      <c r="J87" s="7" t="s">
        <v>139</v>
      </c>
      <c r="K87" s="7" t="s">
        <v>20</v>
      </c>
      <c r="L87" s="7" t="s">
        <v>53</v>
      </c>
      <c r="M87" s="9">
        <v>1400000</v>
      </c>
      <c r="N87" s="9">
        <v>99000</v>
      </c>
      <c r="O87" s="9">
        <v>127696.03</v>
      </c>
      <c r="P87" s="14">
        <f t="shared" si="11"/>
        <v>9.1211449999999999E-2</v>
      </c>
    </row>
    <row r="88" spans="1:16" ht="32.25" customHeight="1" x14ac:dyDescent="0.25">
      <c r="A88" s="8" t="s">
        <v>140</v>
      </c>
      <c r="B88" s="6" t="s">
        <v>135</v>
      </c>
      <c r="C88" s="6" t="s">
        <v>14</v>
      </c>
      <c r="D88" s="6" t="s">
        <v>135</v>
      </c>
      <c r="E88" s="6" t="s">
        <v>30</v>
      </c>
      <c r="F88" s="6" t="s">
        <v>64</v>
      </c>
      <c r="G88" s="6" t="s">
        <v>27</v>
      </c>
      <c r="H88" s="6" t="s">
        <v>34</v>
      </c>
      <c r="I88" s="6" t="s">
        <v>36</v>
      </c>
      <c r="J88" s="7" t="s">
        <v>139</v>
      </c>
      <c r="K88" s="7" t="s">
        <v>20</v>
      </c>
      <c r="L88" s="7" t="s">
        <v>53</v>
      </c>
      <c r="M88" s="9">
        <v>1400000</v>
      </c>
      <c r="N88" s="9">
        <v>99500</v>
      </c>
      <c r="O88" s="9">
        <v>128196.03</v>
      </c>
      <c r="P88" s="14">
        <f t="shared" si="11"/>
        <v>9.1568592857142861E-2</v>
      </c>
    </row>
    <row r="89" spans="1:16" ht="32.25" customHeight="1" x14ac:dyDescent="0.25">
      <c r="A89" s="8" t="s">
        <v>388</v>
      </c>
      <c r="B89" s="6" t="s">
        <v>135</v>
      </c>
      <c r="C89" s="6" t="s">
        <v>14</v>
      </c>
      <c r="D89" s="6" t="s">
        <v>135</v>
      </c>
      <c r="E89" s="6" t="s">
        <v>30</v>
      </c>
      <c r="F89" s="6" t="s">
        <v>64</v>
      </c>
      <c r="G89" s="6" t="s">
        <v>27</v>
      </c>
      <c r="H89" s="6" t="s">
        <v>34</v>
      </c>
      <c r="I89" s="6" t="s">
        <v>36</v>
      </c>
      <c r="J89" s="7" t="s">
        <v>139</v>
      </c>
      <c r="K89" s="7" t="s">
        <v>20</v>
      </c>
      <c r="L89" s="7" t="s">
        <v>53</v>
      </c>
      <c r="M89" s="9">
        <v>1000000</v>
      </c>
      <c r="N89" s="9">
        <v>99600</v>
      </c>
      <c r="O89" s="9">
        <v>128296.03</v>
      </c>
      <c r="P89" s="14">
        <f t="shared" si="11"/>
        <v>0.12829603000000001</v>
      </c>
    </row>
    <row r="90" spans="1:16" ht="32.25" customHeight="1" x14ac:dyDescent="0.25">
      <c r="A90" s="8" t="s">
        <v>389</v>
      </c>
      <c r="B90" s="6" t="s">
        <v>135</v>
      </c>
      <c r="C90" s="6" t="s">
        <v>14</v>
      </c>
      <c r="D90" s="6" t="s">
        <v>135</v>
      </c>
      <c r="E90" s="6" t="s">
        <v>30</v>
      </c>
      <c r="F90" s="6" t="s">
        <v>64</v>
      </c>
      <c r="G90" s="6" t="s">
        <v>27</v>
      </c>
      <c r="H90" s="6" t="s">
        <v>34</v>
      </c>
      <c r="I90" s="6" t="s">
        <v>36</v>
      </c>
      <c r="J90" s="7" t="s">
        <v>139</v>
      </c>
      <c r="K90" s="7" t="s">
        <v>20</v>
      </c>
      <c r="L90" s="7" t="s">
        <v>53</v>
      </c>
      <c r="M90" s="9">
        <v>1000000</v>
      </c>
      <c r="N90" s="9">
        <v>98700</v>
      </c>
      <c r="O90" s="9">
        <v>127396.03</v>
      </c>
      <c r="P90" s="14">
        <f t="shared" si="11"/>
        <v>0.12739602999999999</v>
      </c>
    </row>
    <row r="91" spans="1:16" ht="32.25" customHeight="1" x14ac:dyDescent="0.25">
      <c r="A91" s="4" t="s">
        <v>383</v>
      </c>
      <c r="B91" s="6" t="s">
        <v>135</v>
      </c>
      <c r="C91" s="6" t="s">
        <v>14</v>
      </c>
      <c r="D91" s="6" t="s">
        <v>135</v>
      </c>
      <c r="E91" s="6" t="s">
        <v>30</v>
      </c>
      <c r="F91" s="6" t="s">
        <v>64</v>
      </c>
      <c r="G91" s="6" t="s">
        <v>27</v>
      </c>
      <c r="H91" s="6" t="s">
        <v>34</v>
      </c>
      <c r="I91" s="6" t="s">
        <v>36</v>
      </c>
      <c r="J91" s="7" t="s">
        <v>139</v>
      </c>
      <c r="K91" s="7" t="s">
        <v>20</v>
      </c>
      <c r="L91" s="7" t="s">
        <v>53</v>
      </c>
      <c r="M91" s="9">
        <v>1000000</v>
      </c>
      <c r="N91" s="9">
        <v>0</v>
      </c>
      <c r="O91" s="9">
        <v>0</v>
      </c>
      <c r="P91" s="14">
        <f t="shared" si="11"/>
        <v>0</v>
      </c>
    </row>
    <row r="92" spans="1:16" s="46" customFormat="1" ht="32.25" customHeight="1" x14ac:dyDescent="0.25">
      <c r="A92" s="35" t="s">
        <v>141</v>
      </c>
      <c r="B92" s="36" t="s">
        <v>135</v>
      </c>
      <c r="C92" s="36" t="s">
        <v>15</v>
      </c>
      <c r="D92" s="36" t="s">
        <v>0</v>
      </c>
      <c r="E92" s="36" t="s">
        <v>0</v>
      </c>
      <c r="F92" s="36" t="s">
        <v>0</v>
      </c>
      <c r="G92" s="36" t="s">
        <v>0</v>
      </c>
      <c r="H92" s="37" t="s">
        <v>0</v>
      </c>
      <c r="I92" s="37" t="s">
        <v>0</v>
      </c>
      <c r="J92" s="37" t="s">
        <v>0</v>
      </c>
      <c r="K92" s="37" t="s">
        <v>0</v>
      </c>
      <c r="L92" s="37" t="s">
        <v>0</v>
      </c>
      <c r="M92" s="38">
        <f t="shared" ref="M92:O98" si="14">M93</f>
        <v>211381460.69999999</v>
      </c>
      <c r="N92" s="38">
        <f t="shared" si="14"/>
        <v>0</v>
      </c>
      <c r="O92" s="38">
        <f t="shared" si="14"/>
        <v>0</v>
      </c>
      <c r="P92" s="49">
        <f t="shared" si="11"/>
        <v>0</v>
      </c>
    </row>
    <row r="93" spans="1:16" s="46" customFormat="1" ht="80.099999999999994" customHeight="1" x14ac:dyDescent="0.25">
      <c r="A93" s="35" t="s">
        <v>142</v>
      </c>
      <c r="B93" s="36" t="s">
        <v>135</v>
      </c>
      <c r="C93" s="36" t="s">
        <v>15</v>
      </c>
      <c r="D93" s="36" t="s">
        <v>143</v>
      </c>
      <c r="E93" s="36" t="s">
        <v>0</v>
      </c>
      <c r="F93" s="36" t="s">
        <v>0</v>
      </c>
      <c r="G93" s="36" t="s">
        <v>0</v>
      </c>
      <c r="H93" s="37" t="s">
        <v>0</v>
      </c>
      <c r="I93" s="37" t="s">
        <v>0</v>
      </c>
      <c r="J93" s="37" t="s">
        <v>0</v>
      </c>
      <c r="K93" s="37" t="s">
        <v>0</v>
      </c>
      <c r="L93" s="37" t="s">
        <v>0</v>
      </c>
      <c r="M93" s="38">
        <f t="shared" si="14"/>
        <v>211381460.69999999</v>
      </c>
      <c r="N93" s="38">
        <f t="shared" si="14"/>
        <v>0</v>
      </c>
      <c r="O93" s="38">
        <f t="shared" si="14"/>
        <v>0</v>
      </c>
      <c r="P93" s="49">
        <f t="shared" si="11"/>
        <v>0</v>
      </c>
    </row>
    <row r="94" spans="1:16" s="46" customFormat="1" ht="32.25" customHeight="1" x14ac:dyDescent="0.25">
      <c r="A94" s="35" t="s">
        <v>29</v>
      </c>
      <c r="B94" s="36" t="s">
        <v>135</v>
      </c>
      <c r="C94" s="36" t="s">
        <v>15</v>
      </c>
      <c r="D94" s="36" t="s">
        <v>143</v>
      </c>
      <c r="E94" s="36" t="s">
        <v>30</v>
      </c>
      <c r="F94" s="36" t="s">
        <v>0</v>
      </c>
      <c r="G94" s="36" t="s">
        <v>0</v>
      </c>
      <c r="H94" s="37" t="s">
        <v>0</v>
      </c>
      <c r="I94" s="37" t="s">
        <v>0</v>
      </c>
      <c r="J94" s="37" t="s">
        <v>0</v>
      </c>
      <c r="K94" s="37" t="s">
        <v>0</v>
      </c>
      <c r="L94" s="37" t="s">
        <v>0</v>
      </c>
      <c r="M94" s="38">
        <f t="shared" si="14"/>
        <v>211381460.69999999</v>
      </c>
      <c r="N94" s="38">
        <f t="shared" si="14"/>
        <v>0</v>
      </c>
      <c r="O94" s="38">
        <f t="shared" si="14"/>
        <v>0</v>
      </c>
      <c r="P94" s="49">
        <f t="shared" si="11"/>
        <v>0</v>
      </c>
    </row>
    <row r="95" spans="1:16" s="46" customFormat="1" ht="64.5" customHeight="1" x14ac:dyDescent="0.25">
      <c r="A95" s="35" t="s">
        <v>43</v>
      </c>
      <c r="B95" s="36" t="s">
        <v>135</v>
      </c>
      <c r="C95" s="36" t="s">
        <v>15</v>
      </c>
      <c r="D95" s="36" t="s">
        <v>143</v>
      </c>
      <c r="E95" s="36" t="s">
        <v>30</v>
      </c>
      <c r="F95" s="36" t="s">
        <v>0</v>
      </c>
      <c r="G95" s="36" t="s">
        <v>0</v>
      </c>
      <c r="H95" s="37" t="s">
        <v>0</v>
      </c>
      <c r="I95" s="37" t="s">
        <v>0</v>
      </c>
      <c r="J95" s="37" t="s">
        <v>0</v>
      </c>
      <c r="K95" s="37" t="s">
        <v>0</v>
      </c>
      <c r="L95" s="37" t="s">
        <v>0</v>
      </c>
      <c r="M95" s="38">
        <f t="shared" si="14"/>
        <v>211381460.69999999</v>
      </c>
      <c r="N95" s="38">
        <f t="shared" si="14"/>
        <v>0</v>
      </c>
      <c r="O95" s="38">
        <f t="shared" si="14"/>
        <v>0</v>
      </c>
      <c r="P95" s="49">
        <f t="shared" si="11"/>
        <v>0</v>
      </c>
    </row>
    <row r="96" spans="1:16" s="46" customFormat="1" ht="15" customHeight="1" x14ac:dyDescent="0.25">
      <c r="A96" s="39" t="s">
        <v>44</v>
      </c>
      <c r="B96" s="36" t="s">
        <v>135</v>
      </c>
      <c r="C96" s="36" t="s">
        <v>15</v>
      </c>
      <c r="D96" s="36" t="s">
        <v>143</v>
      </c>
      <c r="E96" s="36" t="s">
        <v>30</v>
      </c>
      <c r="F96" s="36" t="s">
        <v>45</v>
      </c>
      <c r="G96" s="36" t="s">
        <v>0</v>
      </c>
      <c r="H96" s="36" t="s">
        <v>0</v>
      </c>
      <c r="I96" s="36" t="s">
        <v>0</v>
      </c>
      <c r="J96" s="36" t="s">
        <v>0</v>
      </c>
      <c r="K96" s="36" t="s">
        <v>0</v>
      </c>
      <c r="L96" s="36" t="s">
        <v>0</v>
      </c>
      <c r="M96" s="38">
        <f t="shared" si="14"/>
        <v>211381460.69999999</v>
      </c>
      <c r="N96" s="38">
        <f t="shared" si="14"/>
        <v>0</v>
      </c>
      <c r="O96" s="38">
        <f t="shared" si="14"/>
        <v>0</v>
      </c>
      <c r="P96" s="49">
        <f t="shared" si="11"/>
        <v>0</v>
      </c>
    </row>
    <row r="97" spans="1:16" s="46" customFormat="1" ht="32.25" customHeight="1" x14ac:dyDescent="0.25">
      <c r="A97" s="39" t="s">
        <v>46</v>
      </c>
      <c r="B97" s="36" t="s">
        <v>135</v>
      </c>
      <c r="C97" s="36" t="s">
        <v>15</v>
      </c>
      <c r="D97" s="36" t="s">
        <v>143</v>
      </c>
      <c r="E97" s="36" t="s">
        <v>30</v>
      </c>
      <c r="F97" s="36" t="s">
        <v>45</v>
      </c>
      <c r="G97" s="36" t="s">
        <v>47</v>
      </c>
      <c r="H97" s="36" t="s">
        <v>0</v>
      </c>
      <c r="I97" s="36" t="s">
        <v>0</v>
      </c>
      <c r="J97" s="36" t="s">
        <v>0</v>
      </c>
      <c r="K97" s="36" t="s">
        <v>0</v>
      </c>
      <c r="L97" s="36" t="s">
        <v>0</v>
      </c>
      <c r="M97" s="38">
        <f t="shared" si="14"/>
        <v>211381460.69999999</v>
      </c>
      <c r="N97" s="38">
        <f t="shared" si="14"/>
        <v>0</v>
      </c>
      <c r="O97" s="38">
        <f t="shared" si="14"/>
        <v>0</v>
      </c>
      <c r="P97" s="49">
        <f t="shared" si="11"/>
        <v>0</v>
      </c>
    </row>
    <row r="98" spans="1:16" s="46" customFormat="1" ht="64.5" customHeight="1" x14ac:dyDescent="0.25">
      <c r="A98" s="35" t="s">
        <v>144</v>
      </c>
      <c r="B98" s="36" t="s">
        <v>135</v>
      </c>
      <c r="C98" s="36" t="s">
        <v>15</v>
      </c>
      <c r="D98" s="36" t="s">
        <v>143</v>
      </c>
      <c r="E98" s="36" t="s">
        <v>30</v>
      </c>
      <c r="F98" s="36" t="s">
        <v>45</v>
      </c>
      <c r="G98" s="36" t="s">
        <v>47</v>
      </c>
      <c r="H98" s="36" t="s">
        <v>145</v>
      </c>
      <c r="I98" s="37" t="s">
        <v>0</v>
      </c>
      <c r="J98" s="37" t="s">
        <v>0</v>
      </c>
      <c r="K98" s="37" t="s">
        <v>0</v>
      </c>
      <c r="L98" s="37" t="s">
        <v>0</v>
      </c>
      <c r="M98" s="38">
        <f t="shared" si="14"/>
        <v>211381460.69999999</v>
      </c>
      <c r="N98" s="38">
        <f t="shared" si="14"/>
        <v>0</v>
      </c>
      <c r="O98" s="38">
        <f t="shared" si="14"/>
        <v>0</v>
      </c>
      <c r="P98" s="49">
        <f t="shared" si="11"/>
        <v>0</v>
      </c>
    </row>
    <row r="99" spans="1:16" s="46" customFormat="1" ht="64.5" customHeight="1" x14ac:dyDescent="0.25">
      <c r="A99" s="35" t="s">
        <v>35</v>
      </c>
      <c r="B99" s="36" t="s">
        <v>135</v>
      </c>
      <c r="C99" s="36" t="s">
        <v>15</v>
      </c>
      <c r="D99" s="36" t="s">
        <v>143</v>
      </c>
      <c r="E99" s="36" t="s">
        <v>30</v>
      </c>
      <c r="F99" s="36" t="s">
        <v>45</v>
      </c>
      <c r="G99" s="36" t="s">
        <v>47</v>
      </c>
      <c r="H99" s="36" t="s">
        <v>145</v>
      </c>
      <c r="I99" s="36" t="s">
        <v>36</v>
      </c>
      <c r="J99" s="36" t="s">
        <v>0</v>
      </c>
      <c r="K99" s="36" t="s">
        <v>0</v>
      </c>
      <c r="L99" s="36" t="s">
        <v>0</v>
      </c>
      <c r="M99" s="38">
        <f>M100+M101</f>
        <v>211381460.69999999</v>
      </c>
      <c r="N99" s="38">
        <f>N100+N101</f>
        <v>0</v>
      </c>
      <c r="O99" s="38">
        <f>O100+O101</f>
        <v>0</v>
      </c>
      <c r="P99" s="49">
        <f t="shared" si="11"/>
        <v>0</v>
      </c>
    </row>
    <row r="100" spans="1:16" ht="64.5" customHeight="1" x14ac:dyDescent="0.25">
      <c r="A100" s="8" t="s">
        <v>146</v>
      </c>
      <c r="B100" s="6" t="s">
        <v>135</v>
      </c>
      <c r="C100" s="6" t="s">
        <v>15</v>
      </c>
      <c r="D100" s="6" t="s">
        <v>143</v>
      </c>
      <c r="E100" s="6" t="s">
        <v>30</v>
      </c>
      <c r="F100" s="6" t="s">
        <v>45</v>
      </c>
      <c r="G100" s="6" t="s">
        <v>47</v>
      </c>
      <c r="H100" s="6" t="s">
        <v>145</v>
      </c>
      <c r="I100" s="6" t="s">
        <v>36</v>
      </c>
      <c r="J100" s="7" t="s">
        <v>51</v>
      </c>
      <c r="K100" s="7" t="s">
        <v>147</v>
      </c>
      <c r="L100" s="7" t="s">
        <v>37</v>
      </c>
      <c r="M100" s="9">
        <v>8020000</v>
      </c>
      <c r="N100" s="9">
        <v>0</v>
      </c>
      <c r="O100" s="9">
        <v>0</v>
      </c>
      <c r="P100" s="14">
        <f t="shared" si="11"/>
        <v>0</v>
      </c>
    </row>
    <row r="101" spans="1:16" ht="64.5" customHeight="1" x14ac:dyDescent="0.25">
      <c r="A101" s="8" t="s">
        <v>148</v>
      </c>
      <c r="B101" s="6" t="s">
        <v>135</v>
      </c>
      <c r="C101" s="6" t="s">
        <v>15</v>
      </c>
      <c r="D101" s="6" t="s">
        <v>143</v>
      </c>
      <c r="E101" s="6" t="s">
        <v>30</v>
      </c>
      <c r="F101" s="6" t="s">
        <v>45</v>
      </c>
      <c r="G101" s="6" t="s">
        <v>47</v>
      </c>
      <c r="H101" s="6" t="s">
        <v>145</v>
      </c>
      <c r="I101" s="6" t="s">
        <v>36</v>
      </c>
      <c r="J101" s="7" t="s">
        <v>51</v>
      </c>
      <c r="K101" s="7" t="s">
        <v>149</v>
      </c>
      <c r="L101" s="7" t="s">
        <v>79</v>
      </c>
      <c r="M101" s="9">
        <f>200000000+3361460.7</f>
        <v>203361460.69999999</v>
      </c>
      <c r="N101" s="9">
        <v>0</v>
      </c>
      <c r="O101" s="9">
        <v>0</v>
      </c>
      <c r="P101" s="14">
        <f t="shared" si="11"/>
        <v>0</v>
      </c>
    </row>
    <row r="102" spans="1:16" s="46" customFormat="1" ht="64.5" customHeight="1" x14ac:dyDescent="0.25">
      <c r="A102" s="35" t="s">
        <v>405</v>
      </c>
      <c r="B102" s="36" t="s">
        <v>135</v>
      </c>
      <c r="C102" s="36">
        <v>6</v>
      </c>
      <c r="D102" s="36" t="s">
        <v>0</v>
      </c>
      <c r="E102" s="36" t="s">
        <v>0</v>
      </c>
      <c r="F102" s="36" t="s">
        <v>0</v>
      </c>
      <c r="G102" s="36" t="s">
        <v>0</v>
      </c>
      <c r="H102" s="37" t="s">
        <v>0</v>
      </c>
      <c r="I102" s="37" t="s">
        <v>0</v>
      </c>
      <c r="J102" s="37" t="s">
        <v>0</v>
      </c>
      <c r="K102" s="37" t="s">
        <v>0</v>
      </c>
      <c r="L102" s="37" t="s">
        <v>0</v>
      </c>
      <c r="M102" s="38">
        <f t="shared" ref="M102:O109" si="15">M103</f>
        <v>7000000</v>
      </c>
      <c r="N102" s="38">
        <f t="shared" si="15"/>
        <v>0</v>
      </c>
      <c r="O102" s="38">
        <f t="shared" si="15"/>
        <v>12402.72</v>
      </c>
      <c r="P102" s="49">
        <f t="shared" si="11"/>
        <v>1.7718171428571427E-3</v>
      </c>
    </row>
    <row r="103" spans="1:16" s="46" customFormat="1" ht="31.2" x14ac:dyDescent="0.25">
      <c r="A103" s="35" t="s">
        <v>404</v>
      </c>
      <c r="B103" s="36" t="s">
        <v>135</v>
      </c>
      <c r="C103" s="36">
        <v>6</v>
      </c>
      <c r="D103" s="36">
        <v>15</v>
      </c>
      <c r="E103" s="36" t="s">
        <v>0</v>
      </c>
      <c r="F103" s="36" t="s">
        <v>0</v>
      </c>
      <c r="G103" s="36" t="s">
        <v>0</v>
      </c>
      <c r="H103" s="37" t="s">
        <v>0</v>
      </c>
      <c r="I103" s="37" t="s">
        <v>0</v>
      </c>
      <c r="J103" s="37" t="s">
        <v>0</v>
      </c>
      <c r="K103" s="37" t="s">
        <v>0</v>
      </c>
      <c r="L103" s="37" t="s">
        <v>0</v>
      </c>
      <c r="M103" s="38">
        <f t="shared" si="15"/>
        <v>7000000</v>
      </c>
      <c r="N103" s="38">
        <f t="shared" si="15"/>
        <v>0</v>
      </c>
      <c r="O103" s="38">
        <f t="shared" si="15"/>
        <v>12402.72</v>
      </c>
      <c r="P103" s="49">
        <f t="shared" si="11"/>
        <v>1.7718171428571427E-3</v>
      </c>
    </row>
    <row r="104" spans="1:16" s="46" customFormat="1" ht="32.25" customHeight="1" x14ac:dyDescent="0.25">
      <c r="A104" s="35" t="s">
        <v>29</v>
      </c>
      <c r="B104" s="36" t="s">
        <v>135</v>
      </c>
      <c r="C104" s="36">
        <v>6</v>
      </c>
      <c r="D104" s="36">
        <v>15</v>
      </c>
      <c r="E104" s="36" t="s">
        <v>30</v>
      </c>
      <c r="F104" s="36" t="s">
        <v>0</v>
      </c>
      <c r="G104" s="36" t="s">
        <v>0</v>
      </c>
      <c r="H104" s="37" t="s">
        <v>0</v>
      </c>
      <c r="I104" s="37" t="s">
        <v>0</v>
      </c>
      <c r="J104" s="37" t="s">
        <v>0</v>
      </c>
      <c r="K104" s="37" t="s">
        <v>0</v>
      </c>
      <c r="L104" s="37" t="s">
        <v>0</v>
      </c>
      <c r="M104" s="38">
        <f t="shared" si="15"/>
        <v>7000000</v>
      </c>
      <c r="N104" s="38">
        <f t="shared" si="15"/>
        <v>0</v>
      </c>
      <c r="O104" s="38">
        <f t="shared" si="15"/>
        <v>12402.72</v>
      </c>
      <c r="P104" s="49">
        <f t="shared" si="11"/>
        <v>1.7718171428571427E-3</v>
      </c>
    </row>
    <row r="105" spans="1:16" s="46" customFormat="1" ht="80.099999999999994" customHeight="1" x14ac:dyDescent="0.25">
      <c r="A105" s="35" t="s">
        <v>31</v>
      </c>
      <c r="B105" s="36" t="s">
        <v>135</v>
      </c>
      <c r="C105" s="36">
        <v>6</v>
      </c>
      <c r="D105" s="36">
        <v>15</v>
      </c>
      <c r="E105" s="36" t="s">
        <v>30</v>
      </c>
      <c r="F105" s="36" t="s">
        <v>0</v>
      </c>
      <c r="G105" s="36" t="s">
        <v>0</v>
      </c>
      <c r="H105" s="37" t="s">
        <v>0</v>
      </c>
      <c r="I105" s="37" t="s">
        <v>0</v>
      </c>
      <c r="J105" s="37" t="s">
        <v>0</v>
      </c>
      <c r="K105" s="37" t="s">
        <v>0</v>
      </c>
      <c r="L105" s="37" t="s">
        <v>0</v>
      </c>
      <c r="M105" s="38">
        <f t="shared" si="15"/>
        <v>7000000</v>
      </c>
      <c r="N105" s="38">
        <f t="shared" si="15"/>
        <v>0</v>
      </c>
      <c r="O105" s="38">
        <f t="shared" si="15"/>
        <v>12402.72</v>
      </c>
      <c r="P105" s="49">
        <f t="shared" si="11"/>
        <v>1.7718171428571427E-3</v>
      </c>
    </row>
    <row r="106" spans="1:16" s="46" customFormat="1" ht="15" customHeight="1" x14ac:dyDescent="0.25">
      <c r="A106" s="39" t="s">
        <v>63</v>
      </c>
      <c r="B106" s="36" t="s">
        <v>135</v>
      </c>
      <c r="C106" s="36">
        <v>6</v>
      </c>
      <c r="D106" s="36">
        <v>15</v>
      </c>
      <c r="E106" s="36" t="s">
        <v>30</v>
      </c>
      <c r="F106" s="36" t="s">
        <v>64</v>
      </c>
      <c r="G106" s="36" t="s">
        <v>0</v>
      </c>
      <c r="H106" s="36" t="s">
        <v>0</v>
      </c>
      <c r="I106" s="36" t="s">
        <v>0</v>
      </c>
      <c r="J106" s="36" t="s">
        <v>0</v>
      </c>
      <c r="K106" s="36" t="s">
        <v>0</v>
      </c>
      <c r="L106" s="36" t="s">
        <v>0</v>
      </c>
      <c r="M106" s="38">
        <f t="shared" si="15"/>
        <v>7000000</v>
      </c>
      <c r="N106" s="38">
        <f t="shared" si="15"/>
        <v>0</v>
      </c>
      <c r="O106" s="38">
        <f t="shared" si="15"/>
        <v>12402.72</v>
      </c>
      <c r="P106" s="49">
        <f t="shared" si="11"/>
        <v>1.7718171428571427E-3</v>
      </c>
    </row>
    <row r="107" spans="1:16" s="46" customFormat="1" ht="15" customHeight="1" x14ac:dyDescent="0.25">
      <c r="A107" s="39" t="s">
        <v>65</v>
      </c>
      <c r="B107" s="36" t="s">
        <v>135</v>
      </c>
      <c r="C107" s="36">
        <v>6</v>
      </c>
      <c r="D107" s="36">
        <v>15</v>
      </c>
      <c r="E107" s="36" t="s">
        <v>30</v>
      </c>
      <c r="F107" s="36" t="s">
        <v>64</v>
      </c>
      <c r="G107" s="36" t="s">
        <v>27</v>
      </c>
      <c r="H107" s="36" t="s">
        <v>0</v>
      </c>
      <c r="I107" s="36" t="s">
        <v>0</v>
      </c>
      <c r="J107" s="36" t="s">
        <v>0</v>
      </c>
      <c r="K107" s="36" t="s">
        <v>0</v>
      </c>
      <c r="L107" s="36" t="s">
        <v>0</v>
      </c>
      <c r="M107" s="38">
        <f t="shared" si="15"/>
        <v>7000000</v>
      </c>
      <c r="N107" s="38">
        <f t="shared" si="15"/>
        <v>0</v>
      </c>
      <c r="O107" s="38">
        <f t="shared" si="15"/>
        <v>12402.72</v>
      </c>
      <c r="P107" s="49">
        <f t="shared" si="11"/>
        <v>1.7718171428571427E-3</v>
      </c>
    </row>
    <row r="108" spans="1:16" s="46" customFormat="1" ht="48.9" customHeight="1" x14ac:dyDescent="0.25">
      <c r="A108" s="35" t="s">
        <v>33</v>
      </c>
      <c r="B108" s="36" t="s">
        <v>135</v>
      </c>
      <c r="C108" s="36">
        <v>6</v>
      </c>
      <c r="D108" s="36">
        <v>15</v>
      </c>
      <c r="E108" s="36" t="s">
        <v>30</v>
      </c>
      <c r="F108" s="36" t="s">
        <v>64</v>
      </c>
      <c r="G108" s="36" t="s">
        <v>27</v>
      </c>
      <c r="H108" s="36" t="s">
        <v>34</v>
      </c>
      <c r="I108" s="37" t="s">
        <v>0</v>
      </c>
      <c r="J108" s="37" t="s">
        <v>0</v>
      </c>
      <c r="K108" s="37" t="s">
        <v>0</v>
      </c>
      <c r="L108" s="37" t="s">
        <v>0</v>
      </c>
      <c r="M108" s="38">
        <f t="shared" si="15"/>
        <v>7000000</v>
      </c>
      <c r="N108" s="38">
        <f t="shared" si="15"/>
        <v>0</v>
      </c>
      <c r="O108" s="38">
        <f t="shared" si="15"/>
        <v>12402.72</v>
      </c>
      <c r="P108" s="49">
        <f t="shared" si="11"/>
        <v>1.7718171428571427E-3</v>
      </c>
    </row>
    <row r="109" spans="1:16" s="46" customFormat="1" ht="64.5" customHeight="1" x14ac:dyDescent="0.25">
      <c r="A109" s="35" t="s">
        <v>35</v>
      </c>
      <c r="B109" s="36" t="s">
        <v>135</v>
      </c>
      <c r="C109" s="36">
        <v>6</v>
      </c>
      <c r="D109" s="36">
        <v>15</v>
      </c>
      <c r="E109" s="36" t="s">
        <v>30</v>
      </c>
      <c r="F109" s="36" t="s">
        <v>64</v>
      </c>
      <c r="G109" s="36" t="s">
        <v>27</v>
      </c>
      <c r="H109" s="36" t="s">
        <v>34</v>
      </c>
      <c r="I109" s="36" t="s">
        <v>36</v>
      </c>
      <c r="J109" s="36" t="s">
        <v>0</v>
      </c>
      <c r="K109" s="36" t="s">
        <v>0</v>
      </c>
      <c r="L109" s="36" t="s">
        <v>0</v>
      </c>
      <c r="M109" s="38">
        <f t="shared" si="15"/>
        <v>7000000</v>
      </c>
      <c r="N109" s="38">
        <f t="shared" si="15"/>
        <v>0</v>
      </c>
      <c r="O109" s="38">
        <f t="shared" si="15"/>
        <v>12402.72</v>
      </c>
      <c r="P109" s="49">
        <f t="shared" si="11"/>
        <v>1.7718171428571427E-3</v>
      </c>
    </row>
    <row r="110" spans="1:16" ht="62.4" x14ac:dyDescent="0.25">
      <c r="A110" s="8" t="s">
        <v>403</v>
      </c>
      <c r="B110" s="6" t="s">
        <v>135</v>
      </c>
      <c r="C110" s="6">
        <v>6</v>
      </c>
      <c r="D110" s="6">
        <v>15</v>
      </c>
      <c r="E110" s="6" t="s">
        <v>30</v>
      </c>
      <c r="F110" s="6" t="s">
        <v>64</v>
      </c>
      <c r="G110" s="6" t="s">
        <v>27</v>
      </c>
      <c r="H110" s="6" t="s">
        <v>34</v>
      </c>
      <c r="I110" s="6" t="s">
        <v>36</v>
      </c>
      <c r="J110" s="7" t="s">
        <v>265</v>
      </c>
      <c r="K110" s="7">
        <v>1</v>
      </c>
      <c r="L110" s="7" t="s">
        <v>53</v>
      </c>
      <c r="M110" s="9">
        <v>7000000</v>
      </c>
      <c r="N110" s="9">
        <v>0</v>
      </c>
      <c r="O110" s="9">
        <v>12402.72</v>
      </c>
      <c r="P110" s="14">
        <f t="shared" si="11"/>
        <v>1.7718171428571427E-3</v>
      </c>
    </row>
    <row r="111" spans="1:16" s="46" customFormat="1" ht="32.25" customHeight="1" x14ac:dyDescent="0.25">
      <c r="A111" s="35" t="s">
        <v>150</v>
      </c>
      <c r="B111" s="36" t="s">
        <v>151</v>
      </c>
      <c r="C111" s="36" t="s">
        <v>0</v>
      </c>
      <c r="D111" s="36" t="s">
        <v>0</v>
      </c>
      <c r="E111" s="36" t="s">
        <v>0</v>
      </c>
      <c r="F111" s="36" t="s">
        <v>0</v>
      </c>
      <c r="G111" s="36" t="s">
        <v>0</v>
      </c>
      <c r="H111" s="37" t="s">
        <v>0</v>
      </c>
      <c r="I111" s="37" t="s">
        <v>0</v>
      </c>
      <c r="J111" s="37" t="s">
        <v>0</v>
      </c>
      <c r="K111" s="37" t="s">
        <v>0</v>
      </c>
      <c r="L111" s="37" t="s">
        <v>0</v>
      </c>
      <c r="M111" s="38">
        <f>M112+M127</f>
        <v>925370140.28000009</v>
      </c>
      <c r="N111" s="38">
        <f>N112+N127</f>
        <v>398748334.29999995</v>
      </c>
      <c r="O111" s="38">
        <f>O112+O127</f>
        <v>400126027.29999995</v>
      </c>
      <c r="P111" s="49">
        <f t="shared" si="11"/>
        <v>0.43239565432587779</v>
      </c>
    </row>
    <row r="112" spans="1:16" s="46" customFormat="1" ht="32.25" customHeight="1" x14ac:dyDescent="0.25">
      <c r="A112" s="35" t="s">
        <v>152</v>
      </c>
      <c r="B112" s="36" t="s">
        <v>151</v>
      </c>
      <c r="C112" s="36" t="s">
        <v>28</v>
      </c>
      <c r="D112" s="36" t="s">
        <v>70</v>
      </c>
      <c r="E112" s="36" t="s">
        <v>0</v>
      </c>
      <c r="F112" s="36" t="s">
        <v>0</v>
      </c>
      <c r="G112" s="36" t="s">
        <v>0</v>
      </c>
      <c r="H112" s="37" t="s">
        <v>0</v>
      </c>
      <c r="I112" s="37" t="s">
        <v>0</v>
      </c>
      <c r="J112" s="37" t="s">
        <v>0</v>
      </c>
      <c r="K112" s="37" t="s">
        <v>0</v>
      </c>
      <c r="L112" s="37" t="s">
        <v>0</v>
      </c>
      <c r="M112" s="38">
        <f>M113+M120</f>
        <v>53373779.590000004</v>
      </c>
      <c r="N112" s="38">
        <f>N113+N120</f>
        <v>39872255.460000001</v>
      </c>
      <c r="O112" s="38">
        <f>O113+O120</f>
        <v>40676493.460000001</v>
      </c>
      <c r="P112" s="49">
        <f t="shared" si="11"/>
        <v>0.76210629587156054</v>
      </c>
    </row>
    <row r="113" spans="1:16" s="46" customFormat="1" ht="32.25" customHeight="1" x14ac:dyDescent="0.25">
      <c r="A113" s="35" t="s">
        <v>29</v>
      </c>
      <c r="B113" s="36" t="s">
        <v>151</v>
      </c>
      <c r="C113" s="36" t="s">
        <v>28</v>
      </c>
      <c r="D113" s="36" t="s">
        <v>70</v>
      </c>
      <c r="E113" s="36" t="s">
        <v>30</v>
      </c>
      <c r="F113" s="36" t="s">
        <v>0</v>
      </c>
      <c r="G113" s="36" t="s">
        <v>0</v>
      </c>
      <c r="H113" s="37" t="s">
        <v>0</v>
      </c>
      <c r="I113" s="37" t="s">
        <v>0</v>
      </c>
      <c r="J113" s="37" t="s">
        <v>0</v>
      </c>
      <c r="K113" s="37" t="s">
        <v>0</v>
      </c>
      <c r="L113" s="37" t="s">
        <v>0</v>
      </c>
      <c r="M113" s="38">
        <f t="shared" ref="M113:O118" si="16">M114</f>
        <v>52569541.590000004</v>
      </c>
      <c r="N113" s="38">
        <f t="shared" si="16"/>
        <v>39872255.460000001</v>
      </c>
      <c r="O113" s="38">
        <f t="shared" si="16"/>
        <v>39872255.460000001</v>
      </c>
      <c r="P113" s="49">
        <f t="shared" si="11"/>
        <v>0.75846686606041602</v>
      </c>
    </row>
    <row r="114" spans="1:16" s="46" customFormat="1" ht="80.099999999999994" customHeight="1" x14ac:dyDescent="0.25">
      <c r="A114" s="35" t="s">
        <v>31</v>
      </c>
      <c r="B114" s="36" t="s">
        <v>151</v>
      </c>
      <c r="C114" s="36" t="s">
        <v>28</v>
      </c>
      <c r="D114" s="36" t="s">
        <v>70</v>
      </c>
      <c r="E114" s="36" t="s">
        <v>30</v>
      </c>
      <c r="F114" s="36" t="s">
        <v>0</v>
      </c>
      <c r="G114" s="36" t="s">
        <v>0</v>
      </c>
      <c r="H114" s="37" t="s">
        <v>0</v>
      </c>
      <c r="I114" s="37" t="s">
        <v>0</v>
      </c>
      <c r="J114" s="37" t="s">
        <v>0</v>
      </c>
      <c r="K114" s="37" t="s">
        <v>0</v>
      </c>
      <c r="L114" s="37" t="s">
        <v>0</v>
      </c>
      <c r="M114" s="38">
        <f t="shared" si="16"/>
        <v>52569541.590000004</v>
      </c>
      <c r="N114" s="38">
        <f t="shared" si="16"/>
        <v>39872255.460000001</v>
      </c>
      <c r="O114" s="38">
        <f t="shared" si="16"/>
        <v>39872255.460000001</v>
      </c>
      <c r="P114" s="49">
        <f t="shared" si="11"/>
        <v>0.75846686606041602</v>
      </c>
    </row>
    <row r="115" spans="1:16" s="46" customFormat="1" ht="15" customHeight="1" x14ac:dyDescent="0.25">
      <c r="A115" s="39" t="s">
        <v>153</v>
      </c>
      <c r="B115" s="36" t="s">
        <v>151</v>
      </c>
      <c r="C115" s="36" t="s">
        <v>28</v>
      </c>
      <c r="D115" s="36" t="s">
        <v>70</v>
      </c>
      <c r="E115" s="36" t="s">
        <v>30</v>
      </c>
      <c r="F115" s="36" t="s">
        <v>23</v>
      </c>
      <c r="G115" s="36" t="s">
        <v>0</v>
      </c>
      <c r="H115" s="36" t="s">
        <v>0</v>
      </c>
      <c r="I115" s="36" t="s">
        <v>0</v>
      </c>
      <c r="J115" s="36" t="s">
        <v>0</v>
      </c>
      <c r="K115" s="36" t="s">
        <v>0</v>
      </c>
      <c r="L115" s="36" t="s">
        <v>0</v>
      </c>
      <c r="M115" s="38">
        <f t="shared" si="16"/>
        <v>52569541.590000004</v>
      </c>
      <c r="N115" s="38">
        <f t="shared" si="16"/>
        <v>39872255.460000001</v>
      </c>
      <c r="O115" s="38">
        <f t="shared" si="16"/>
        <v>39872255.460000001</v>
      </c>
      <c r="P115" s="49">
        <f t="shared" si="11"/>
        <v>0.75846686606041602</v>
      </c>
    </row>
    <row r="116" spans="1:16" s="46" customFormat="1" ht="15" customHeight="1" x14ac:dyDescent="0.25">
      <c r="A116" s="39" t="s">
        <v>154</v>
      </c>
      <c r="B116" s="36" t="s">
        <v>151</v>
      </c>
      <c r="C116" s="36" t="s">
        <v>28</v>
      </c>
      <c r="D116" s="36" t="s">
        <v>70</v>
      </c>
      <c r="E116" s="36" t="s">
        <v>30</v>
      </c>
      <c r="F116" s="36" t="s">
        <v>23</v>
      </c>
      <c r="G116" s="36" t="s">
        <v>27</v>
      </c>
      <c r="H116" s="36" t="s">
        <v>0</v>
      </c>
      <c r="I116" s="36" t="s">
        <v>0</v>
      </c>
      <c r="J116" s="36" t="s">
        <v>0</v>
      </c>
      <c r="K116" s="36" t="s">
        <v>0</v>
      </c>
      <c r="L116" s="36" t="s">
        <v>0</v>
      </c>
      <c r="M116" s="38">
        <f t="shared" si="16"/>
        <v>52569541.590000004</v>
      </c>
      <c r="N116" s="38">
        <f t="shared" si="16"/>
        <v>39872255.460000001</v>
      </c>
      <c r="O116" s="38">
        <f t="shared" si="16"/>
        <v>39872255.460000001</v>
      </c>
      <c r="P116" s="49">
        <f t="shared" si="11"/>
        <v>0.75846686606041602</v>
      </c>
    </row>
    <row r="117" spans="1:16" s="46" customFormat="1" ht="48.9" customHeight="1" x14ac:dyDescent="0.25">
      <c r="A117" s="35" t="s">
        <v>33</v>
      </c>
      <c r="B117" s="36" t="s">
        <v>151</v>
      </c>
      <c r="C117" s="36" t="s">
        <v>28</v>
      </c>
      <c r="D117" s="36" t="s">
        <v>70</v>
      </c>
      <c r="E117" s="36" t="s">
        <v>30</v>
      </c>
      <c r="F117" s="36" t="s">
        <v>23</v>
      </c>
      <c r="G117" s="36" t="s">
        <v>27</v>
      </c>
      <c r="H117" s="36" t="s">
        <v>34</v>
      </c>
      <c r="I117" s="37" t="s">
        <v>0</v>
      </c>
      <c r="J117" s="37" t="s">
        <v>0</v>
      </c>
      <c r="K117" s="37" t="s">
        <v>0</v>
      </c>
      <c r="L117" s="37" t="s">
        <v>0</v>
      </c>
      <c r="M117" s="38">
        <f t="shared" si="16"/>
        <v>52569541.590000004</v>
      </c>
      <c r="N117" s="38">
        <f t="shared" si="16"/>
        <v>39872255.460000001</v>
      </c>
      <c r="O117" s="38">
        <f t="shared" si="16"/>
        <v>39872255.460000001</v>
      </c>
      <c r="P117" s="49">
        <f t="shared" si="11"/>
        <v>0.75846686606041602</v>
      </c>
    </row>
    <row r="118" spans="1:16" s="46" customFormat="1" ht="64.5" customHeight="1" x14ac:dyDescent="0.25">
      <c r="A118" s="35" t="s">
        <v>35</v>
      </c>
      <c r="B118" s="36" t="s">
        <v>151</v>
      </c>
      <c r="C118" s="36" t="s">
        <v>28</v>
      </c>
      <c r="D118" s="36" t="s">
        <v>70</v>
      </c>
      <c r="E118" s="36" t="s">
        <v>30</v>
      </c>
      <c r="F118" s="36" t="s">
        <v>23</v>
      </c>
      <c r="G118" s="36" t="s">
        <v>27</v>
      </c>
      <c r="H118" s="36" t="s">
        <v>34</v>
      </c>
      <c r="I118" s="36" t="s">
        <v>36</v>
      </c>
      <c r="J118" s="36" t="s">
        <v>0</v>
      </c>
      <c r="K118" s="36" t="s">
        <v>0</v>
      </c>
      <c r="L118" s="36" t="s">
        <v>0</v>
      </c>
      <c r="M118" s="38">
        <f t="shared" si="16"/>
        <v>52569541.590000004</v>
      </c>
      <c r="N118" s="38">
        <f t="shared" si="16"/>
        <v>39872255.460000001</v>
      </c>
      <c r="O118" s="38">
        <f t="shared" si="16"/>
        <v>39872255.460000001</v>
      </c>
      <c r="P118" s="49">
        <f t="shared" si="11"/>
        <v>0.75846686606041602</v>
      </c>
    </row>
    <row r="119" spans="1:16" ht="48.9" customHeight="1" x14ac:dyDescent="0.25">
      <c r="A119" s="8" t="s">
        <v>155</v>
      </c>
      <c r="B119" s="6" t="s">
        <v>151</v>
      </c>
      <c r="C119" s="6" t="s">
        <v>28</v>
      </c>
      <c r="D119" s="6" t="s">
        <v>70</v>
      </c>
      <c r="E119" s="6" t="s">
        <v>30</v>
      </c>
      <c r="F119" s="6" t="s">
        <v>23</v>
      </c>
      <c r="G119" s="6" t="s">
        <v>27</v>
      </c>
      <c r="H119" s="6" t="s">
        <v>34</v>
      </c>
      <c r="I119" s="6" t="s">
        <v>36</v>
      </c>
      <c r="J119" s="7" t="s">
        <v>156</v>
      </c>
      <c r="K119" s="7" t="s">
        <v>157</v>
      </c>
      <c r="L119" s="7" t="s">
        <v>79</v>
      </c>
      <c r="M119" s="9">
        <f>40000000+12569541.59</f>
        <v>52569541.590000004</v>
      </c>
      <c r="N119" s="9">
        <v>39872255.460000001</v>
      </c>
      <c r="O119" s="9">
        <v>39872255.460000001</v>
      </c>
      <c r="P119" s="14">
        <f t="shared" si="11"/>
        <v>0.75846686606041602</v>
      </c>
    </row>
    <row r="120" spans="1:16" s="46" customFormat="1" ht="32.25" customHeight="1" x14ac:dyDescent="0.25">
      <c r="A120" s="35" t="s">
        <v>158</v>
      </c>
      <c r="B120" s="36" t="s">
        <v>151</v>
      </c>
      <c r="C120" s="36" t="s">
        <v>28</v>
      </c>
      <c r="D120" s="36" t="s">
        <v>70</v>
      </c>
      <c r="E120" s="36" t="s">
        <v>159</v>
      </c>
      <c r="F120" s="36" t="s">
        <v>0</v>
      </c>
      <c r="G120" s="36" t="s">
        <v>0</v>
      </c>
      <c r="H120" s="37" t="s">
        <v>0</v>
      </c>
      <c r="I120" s="37" t="s">
        <v>0</v>
      </c>
      <c r="J120" s="37" t="s">
        <v>0</v>
      </c>
      <c r="K120" s="37" t="s">
        <v>0</v>
      </c>
      <c r="L120" s="37" t="s">
        <v>0</v>
      </c>
      <c r="M120" s="38">
        <f t="shared" ref="M120:O125" si="17">M121</f>
        <v>804238</v>
      </c>
      <c r="N120" s="38">
        <f t="shared" si="17"/>
        <v>0</v>
      </c>
      <c r="O120" s="38">
        <f t="shared" si="17"/>
        <v>804238</v>
      </c>
      <c r="P120" s="49">
        <f t="shared" si="11"/>
        <v>1</v>
      </c>
    </row>
    <row r="121" spans="1:16" s="46" customFormat="1" ht="64.5" customHeight="1" x14ac:dyDescent="0.25">
      <c r="A121" s="35" t="s">
        <v>160</v>
      </c>
      <c r="B121" s="36" t="s">
        <v>151</v>
      </c>
      <c r="C121" s="36" t="s">
        <v>28</v>
      </c>
      <c r="D121" s="36" t="s">
        <v>70</v>
      </c>
      <c r="E121" s="36" t="s">
        <v>159</v>
      </c>
      <c r="F121" s="36" t="s">
        <v>0</v>
      </c>
      <c r="G121" s="36" t="s">
        <v>0</v>
      </c>
      <c r="H121" s="37" t="s">
        <v>0</v>
      </c>
      <c r="I121" s="37" t="s">
        <v>0</v>
      </c>
      <c r="J121" s="37" t="s">
        <v>0</v>
      </c>
      <c r="K121" s="37" t="s">
        <v>0</v>
      </c>
      <c r="L121" s="37" t="s">
        <v>0</v>
      </c>
      <c r="M121" s="38">
        <f t="shared" si="17"/>
        <v>804238</v>
      </c>
      <c r="N121" s="38">
        <f t="shared" si="17"/>
        <v>0</v>
      </c>
      <c r="O121" s="38">
        <f t="shared" si="17"/>
        <v>804238</v>
      </c>
      <c r="P121" s="49">
        <f t="shared" si="11"/>
        <v>1</v>
      </c>
    </row>
    <row r="122" spans="1:16" s="46" customFormat="1" ht="15" customHeight="1" x14ac:dyDescent="0.25">
      <c r="A122" s="39" t="s">
        <v>153</v>
      </c>
      <c r="B122" s="36" t="s">
        <v>151</v>
      </c>
      <c r="C122" s="36" t="s">
        <v>28</v>
      </c>
      <c r="D122" s="36" t="s">
        <v>70</v>
      </c>
      <c r="E122" s="36" t="s">
        <v>159</v>
      </c>
      <c r="F122" s="36" t="s">
        <v>23</v>
      </c>
      <c r="G122" s="36" t="s">
        <v>0</v>
      </c>
      <c r="H122" s="36" t="s">
        <v>0</v>
      </c>
      <c r="I122" s="36" t="s">
        <v>0</v>
      </c>
      <c r="J122" s="36" t="s">
        <v>0</v>
      </c>
      <c r="K122" s="36" t="s">
        <v>0</v>
      </c>
      <c r="L122" s="36" t="s">
        <v>0</v>
      </c>
      <c r="M122" s="38">
        <f t="shared" si="17"/>
        <v>804238</v>
      </c>
      <c r="N122" s="38">
        <f t="shared" si="17"/>
        <v>0</v>
      </c>
      <c r="O122" s="38">
        <f t="shared" si="17"/>
        <v>804238</v>
      </c>
      <c r="P122" s="49">
        <f t="shared" si="11"/>
        <v>1</v>
      </c>
    </row>
    <row r="123" spans="1:16" s="46" customFormat="1" ht="15" customHeight="1" x14ac:dyDescent="0.25">
      <c r="A123" s="39" t="s">
        <v>154</v>
      </c>
      <c r="B123" s="36" t="s">
        <v>151</v>
      </c>
      <c r="C123" s="36" t="s">
        <v>28</v>
      </c>
      <c r="D123" s="36" t="s">
        <v>70</v>
      </c>
      <c r="E123" s="36" t="s">
        <v>159</v>
      </c>
      <c r="F123" s="36" t="s">
        <v>23</v>
      </c>
      <c r="G123" s="36" t="s">
        <v>27</v>
      </c>
      <c r="H123" s="36" t="s">
        <v>0</v>
      </c>
      <c r="I123" s="36" t="s">
        <v>0</v>
      </c>
      <c r="J123" s="36" t="s">
        <v>0</v>
      </c>
      <c r="K123" s="36" t="s">
        <v>0</v>
      </c>
      <c r="L123" s="36" t="s">
        <v>0</v>
      </c>
      <c r="M123" s="38">
        <f t="shared" si="17"/>
        <v>804238</v>
      </c>
      <c r="N123" s="38">
        <f t="shared" si="17"/>
        <v>0</v>
      </c>
      <c r="O123" s="38">
        <f t="shared" si="17"/>
        <v>804238</v>
      </c>
      <c r="P123" s="49">
        <f t="shared" si="11"/>
        <v>1</v>
      </c>
    </row>
    <row r="124" spans="1:16" s="46" customFormat="1" ht="48.9" customHeight="1" x14ac:dyDescent="0.25">
      <c r="A124" s="35" t="s">
        <v>33</v>
      </c>
      <c r="B124" s="36" t="s">
        <v>151</v>
      </c>
      <c r="C124" s="36" t="s">
        <v>28</v>
      </c>
      <c r="D124" s="36" t="s">
        <v>70</v>
      </c>
      <c r="E124" s="36" t="s">
        <v>159</v>
      </c>
      <c r="F124" s="36" t="s">
        <v>23</v>
      </c>
      <c r="G124" s="36" t="s">
        <v>27</v>
      </c>
      <c r="H124" s="36" t="s">
        <v>34</v>
      </c>
      <c r="I124" s="37" t="s">
        <v>0</v>
      </c>
      <c r="J124" s="37" t="s">
        <v>0</v>
      </c>
      <c r="K124" s="37" t="s">
        <v>0</v>
      </c>
      <c r="L124" s="37" t="s">
        <v>0</v>
      </c>
      <c r="M124" s="38">
        <f t="shared" si="17"/>
        <v>804238</v>
      </c>
      <c r="N124" s="38">
        <f t="shared" si="17"/>
        <v>0</v>
      </c>
      <c r="O124" s="38">
        <f t="shared" si="17"/>
        <v>804238</v>
      </c>
      <c r="P124" s="49">
        <f t="shared" si="11"/>
        <v>1</v>
      </c>
    </row>
    <row r="125" spans="1:16" s="46" customFormat="1" ht="96.6" customHeight="1" x14ac:dyDescent="0.25">
      <c r="A125" s="35" t="s">
        <v>123</v>
      </c>
      <c r="B125" s="36" t="s">
        <v>151</v>
      </c>
      <c r="C125" s="36" t="s">
        <v>28</v>
      </c>
      <c r="D125" s="36" t="s">
        <v>70</v>
      </c>
      <c r="E125" s="36" t="s">
        <v>159</v>
      </c>
      <c r="F125" s="36" t="s">
        <v>23</v>
      </c>
      <c r="G125" s="36" t="s">
        <v>27</v>
      </c>
      <c r="H125" s="36" t="s">
        <v>34</v>
      </c>
      <c r="I125" s="36" t="s">
        <v>124</v>
      </c>
      <c r="J125" s="36" t="s">
        <v>0</v>
      </c>
      <c r="K125" s="36" t="s">
        <v>0</v>
      </c>
      <c r="L125" s="36" t="s">
        <v>0</v>
      </c>
      <c r="M125" s="38">
        <f t="shared" si="17"/>
        <v>804238</v>
      </c>
      <c r="N125" s="38">
        <f t="shared" si="17"/>
        <v>0</v>
      </c>
      <c r="O125" s="38">
        <f t="shared" si="17"/>
        <v>804238</v>
      </c>
      <c r="P125" s="49">
        <f t="shared" si="11"/>
        <v>1</v>
      </c>
    </row>
    <row r="126" spans="1:16" ht="64.5" customHeight="1" x14ac:dyDescent="0.25">
      <c r="A126" s="8" t="s">
        <v>161</v>
      </c>
      <c r="B126" s="6" t="s">
        <v>151</v>
      </c>
      <c r="C126" s="6" t="s">
        <v>28</v>
      </c>
      <c r="D126" s="6" t="s">
        <v>70</v>
      </c>
      <c r="E126" s="6" t="s">
        <v>159</v>
      </c>
      <c r="F126" s="6" t="s">
        <v>23</v>
      </c>
      <c r="G126" s="6" t="s">
        <v>27</v>
      </c>
      <c r="H126" s="6" t="s">
        <v>34</v>
      </c>
      <c r="I126" s="6" t="s">
        <v>124</v>
      </c>
      <c r="J126" s="7" t="s">
        <v>162</v>
      </c>
      <c r="K126" s="7" t="s">
        <v>16</v>
      </c>
      <c r="L126" s="7" t="s">
        <v>53</v>
      </c>
      <c r="M126" s="9">
        <v>804238</v>
      </c>
      <c r="N126" s="9">
        <v>0</v>
      </c>
      <c r="O126" s="9">
        <v>804238</v>
      </c>
      <c r="P126" s="14">
        <f t="shared" si="11"/>
        <v>1</v>
      </c>
    </row>
    <row r="127" spans="1:16" s="46" customFormat="1" ht="48.9" customHeight="1" x14ac:dyDescent="0.25">
      <c r="A127" s="35" t="s">
        <v>163</v>
      </c>
      <c r="B127" s="36" t="s">
        <v>151</v>
      </c>
      <c r="C127" s="36" t="s">
        <v>13</v>
      </c>
      <c r="D127" s="36" t="s">
        <v>0</v>
      </c>
      <c r="E127" s="36" t="s">
        <v>0</v>
      </c>
      <c r="F127" s="36" t="s">
        <v>0</v>
      </c>
      <c r="G127" s="36" t="s">
        <v>0</v>
      </c>
      <c r="H127" s="37" t="s">
        <v>0</v>
      </c>
      <c r="I127" s="37" t="s">
        <v>0</v>
      </c>
      <c r="J127" s="37" t="s">
        <v>0</v>
      </c>
      <c r="K127" s="37" t="s">
        <v>0</v>
      </c>
      <c r="L127" s="37" t="s">
        <v>0</v>
      </c>
      <c r="M127" s="38">
        <f>M128</f>
        <v>871996360.69000006</v>
      </c>
      <c r="N127" s="38">
        <f t="shared" ref="N127:O131" si="18">N128</f>
        <v>358876078.83999997</v>
      </c>
      <c r="O127" s="38">
        <f t="shared" si="18"/>
        <v>359449533.83999997</v>
      </c>
      <c r="P127" s="49">
        <f t="shared" si="11"/>
        <v>0.41221448855081455</v>
      </c>
    </row>
    <row r="128" spans="1:16" s="46" customFormat="1" ht="32.25" customHeight="1" x14ac:dyDescent="0.25">
      <c r="A128" s="35" t="s">
        <v>164</v>
      </c>
      <c r="B128" s="36" t="s">
        <v>151</v>
      </c>
      <c r="C128" s="36" t="s">
        <v>13</v>
      </c>
      <c r="D128" s="36" t="s">
        <v>165</v>
      </c>
      <c r="E128" s="36" t="s">
        <v>0</v>
      </c>
      <c r="F128" s="36" t="s">
        <v>0</v>
      </c>
      <c r="G128" s="36" t="s">
        <v>0</v>
      </c>
      <c r="H128" s="37" t="s">
        <v>0</v>
      </c>
      <c r="I128" s="37" t="s">
        <v>0</v>
      </c>
      <c r="J128" s="37" t="s">
        <v>0</v>
      </c>
      <c r="K128" s="37" t="s">
        <v>0</v>
      </c>
      <c r="L128" s="37" t="s">
        <v>0</v>
      </c>
      <c r="M128" s="38">
        <f>M129</f>
        <v>871996360.69000006</v>
      </c>
      <c r="N128" s="38">
        <f t="shared" si="18"/>
        <v>358876078.83999997</v>
      </c>
      <c r="O128" s="38">
        <f t="shared" si="18"/>
        <v>359449533.83999997</v>
      </c>
      <c r="P128" s="49">
        <f t="shared" si="11"/>
        <v>0.41221448855081455</v>
      </c>
    </row>
    <row r="129" spans="1:16" s="46" customFormat="1" ht="32.25" customHeight="1" x14ac:dyDescent="0.25">
      <c r="A129" s="35" t="s">
        <v>29</v>
      </c>
      <c r="B129" s="36" t="s">
        <v>151</v>
      </c>
      <c r="C129" s="36" t="s">
        <v>13</v>
      </c>
      <c r="D129" s="36" t="s">
        <v>165</v>
      </c>
      <c r="E129" s="36" t="s">
        <v>30</v>
      </c>
      <c r="F129" s="36" t="s">
        <v>0</v>
      </c>
      <c r="G129" s="36" t="s">
        <v>0</v>
      </c>
      <c r="H129" s="37" t="s">
        <v>0</v>
      </c>
      <c r="I129" s="37" t="s">
        <v>0</v>
      </c>
      <c r="J129" s="37" t="s">
        <v>0</v>
      </c>
      <c r="K129" s="37" t="s">
        <v>0</v>
      </c>
      <c r="L129" s="37" t="s">
        <v>0</v>
      </c>
      <c r="M129" s="38">
        <f>M130</f>
        <v>871996360.69000006</v>
      </c>
      <c r="N129" s="38">
        <f t="shared" si="18"/>
        <v>358876078.83999997</v>
      </c>
      <c r="O129" s="38">
        <f t="shared" si="18"/>
        <v>359449533.83999997</v>
      </c>
      <c r="P129" s="49">
        <f t="shared" si="11"/>
        <v>0.41221448855081455</v>
      </c>
    </row>
    <row r="130" spans="1:16" s="46" customFormat="1" ht="80.099999999999994" customHeight="1" x14ac:dyDescent="0.25">
      <c r="A130" s="35" t="s">
        <v>31</v>
      </c>
      <c r="B130" s="36" t="s">
        <v>151</v>
      </c>
      <c r="C130" s="36" t="s">
        <v>13</v>
      </c>
      <c r="D130" s="36" t="s">
        <v>165</v>
      </c>
      <c r="E130" s="36" t="s">
        <v>30</v>
      </c>
      <c r="F130" s="36" t="s">
        <v>0</v>
      </c>
      <c r="G130" s="36" t="s">
        <v>0</v>
      </c>
      <c r="H130" s="37" t="s">
        <v>0</v>
      </c>
      <c r="I130" s="37" t="s">
        <v>0</v>
      </c>
      <c r="J130" s="37" t="s">
        <v>0</v>
      </c>
      <c r="K130" s="37" t="s">
        <v>0</v>
      </c>
      <c r="L130" s="37" t="s">
        <v>0</v>
      </c>
      <c r="M130" s="38">
        <f>M131</f>
        <v>871996360.69000006</v>
      </c>
      <c r="N130" s="38">
        <f t="shared" si="18"/>
        <v>358876078.83999997</v>
      </c>
      <c r="O130" s="38">
        <f t="shared" si="18"/>
        <v>359449533.83999997</v>
      </c>
      <c r="P130" s="49">
        <f t="shared" si="11"/>
        <v>0.41221448855081455</v>
      </c>
    </row>
    <row r="131" spans="1:16" s="46" customFormat="1" ht="15" customHeight="1" x14ac:dyDescent="0.25">
      <c r="A131" s="39" t="s">
        <v>153</v>
      </c>
      <c r="B131" s="36" t="s">
        <v>151</v>
      </c>
      <c r="C131" s="36" t="s">
        <v>13</v>
      </c>
      <c r="D131" s="36" t="s">
        <v>165</v>
      </c>
      <c r="E131" s="36" t="s">
        <v>30</v>
      </c>
      <c r="F131" s="36" t="s">
        <v>23</v>
      </c>
      <c r="G131" s="36" t="s">
        <v>0</v>
      </c>
      <c r="H131" s="36" t="s">
        <v>0</v>
      </c>
      <c r="I131" s="36" t="s">
        <v>0</v>
      </c>
      <c r="J131" s="36" t="s">
        <v>0</v>
      </c>
      <c r="K131" s="36" t="s">
        <v>0</v>
      </c>
      <c r="L131" s="36" t="s">
        <v>0</v>
      </c>
      <c r="M131" s="38">
        <f>M132</f>
        <v>871996360.69000006</v>
      </c>
      <c r="N131" s="38">
        <f t="shared" si="18"/>
        <v>358876078.83999997</v>
      </c>
      <c r="O131" s="38">
        <f t="shared" si="18"/>
        <v>359449533.83999997</v>
      </c>
      <c r="P131" s="49">
        <f t="shared" si="11"/>
        <v>0.41221448855081455</v>
      </c>
    </row>
    <row r="132" spans="1:16" s="46" customFormat="1" ht="15" customHeight="1" x14ac:dyDescent="0.25">
      <c r="A132" s="39" t="s">
        <v>154</v>
      </c>
      <c r="B132" s="36" t="s">
        <v>151</v>
      </c>
      <c r="C132" s="36" t="s">
        <v>13</v>
      </c>
      <c r="D132" s="36" t="s">
        <v>165</v>
      </c>
      <c r="E132" s="36" t="s">
        <v>30</v>
      </c>
      <c r="F132" s="36" t="s">
        <v>23</v>
      </c>
      <c r="G132" s="36" t="s">
        <v>27</v>
      </c>
      <c r="H132" s="36" t="s">
        <v>0</v>
      </c>
      <c r="I132" s="36" t="s">
        <v>0</v>
      </c>
      <c r="J132" s="36" t="s">
        <v>0</v>
      </c>
      <c r="K132" s="36" t="s">
        <v>0</v>
      </c>
      <c r="L132" s="36" t="s">
        <v>0</v>
      </c>
      <c r="M132" s="38">
        <f>M133+M137</f>
        <v>871996360.69000006</v>
      </c>
      <c r="N132" s="38">
        <f>N133+N137</f>
        <v>358876078.83999997</v>
      </c>
      <c r="O132" s="38">
        <f>O133+O137</f>
        <v>359449533.83999997</v>
      </c>
      <c r="P132" s="49">
        <f t="shared" si="11"/>
        <v>0.41221448855081455</v>
      </c>
    </row>
    <row r="133" spans="1:16" s="46" customFormat="1" ht="48.9" customHeight="1" x14ac:dyDescent="0.25">
      <c r="A133" s="35" t="s">
        <v>33</v>
      </c>
      <c r="B133" s="36" t="s">
        <v>151</v>
      </c>
      <c r="C133" s="36" t="s">
        <v>13</v>
      </c>
      <c r="D133" s="36" t="s">
        <v>165</v>
      </c>
      <c r="E133" s="36" t="s">
        <v>30</v>
      </c>
      <c r="F133" s="36" t="s">
        <v>23</v>
      </c>
      <c r="G133" s="36" t="s">
        <v>27</v>
      </c>
      <c r="H133" s="36" t="s">
        <v>34</v>
      </c>
      <c r="I133" s="37" t="s">
        <v>0</v>
      </c>
      <c r="J133" s="37" t="s">
        <v>0</v>
      </c>
      <c r="K133" s="37" t="s">
        <v>0</v>
      </c>
      <c r="L133" s="37" t="s">
        <v>0</v>
      </c>
      <c r="M133" s="38">
        <v>1000000</v>
      </c>
      <c r="N133" s="38">
        <f>N134</f>
        <v>359193.02</v>
      </c>
      <c r="O133" s="38">
        <f>O134</f>
        <v>359193.02</v>
      </c>
      <c r="P133" s="49">
        <f t="shared" si="11"/>
        <v>0.35919302000000003</v>
      </c>
    </row>
    <row r="134" spans="1:16" s="46" customFormat="1" ht="64.5" customHeight="1" x14ac:dyDescent="0.25">
      <c r="A134" s="35" t="s">
        <v>35</v>
      </c>
      <c r="B134" s="36" t="s">
        <v>151</v>
      </c>
      <c r="C134" s="36" t="s">
        <v>13</v>
      </c>
      <c r="D134" s="36" t="s">
        <v>165</v>
      </c>
      <c r="E134" s="36" t="s">
        <v>30</v>
      </c>
      <c r="F134" s="36" t="s">
        <v>23</v>
      </c>
      <c r="G134" s="36" t="s">
        <v>27</v>
      </c>
      <c r="H134" s="36" t="s">
        <v>34</v>
      </c>
      <c r="I134" s="36" t="s">
        <v>36</v>
      </c>
      <c r="J134" s="36" t="s">
        <v>0</v>
      </c>
      <c r="K134" s="36" t="s">
        <v>0</v>
      </c>
      <c r="L134" s="36" t="s">
        <v>0</v>
      </c>
      <c r="M134" s="38">
        <v>1000000</v>
      </c>
      <c r="N134" s="38">
        <f>N135+N136</f>
        <v>359193.02</v>
      </c>
      <c r="O134" s="38">
        <f>O135+O136</f>
        <v>359193.02</v>
      </c>
      <c r="P134" s="49">
        <f t="shared" si="11"/>
        <v>0.35919302000000003</v>
      </c>
    </row>
    <row r="135" spans="1:16" ht="64.5" customHeight="1" x14ac:dyDescent="0.25">
      <c r="A135" s="8" t="s">
        <v>166</v>
      </c>
      <c r="B135" s="6" t="s">
        <v>151</v>
      </c>
      <c r="C135" s="6" t="s">
        <v>13</v>
      </c>
      <c r="D135" s="6" t="s">
        <v>165</v>
      </c>
      <c r="E135" s="6" t="s">
        <v>30</v>
      </c>
      <c r="F135" s="6" t="s">
        <v>23</v>
      </c>
      <c r="G135" s="6" t="s">
        <v>27</v>
      </c>
      <c r="H135" s="6" t="s">
        <v>34</v>
      </c>
      <c r="I135" s="6" t="s">
        <v>36</v>
      </c>
      <c r="J135" s="7" t="s">
        <v>167</v>
      </c>
      <c r="K135" s="7" t="s">
        <v>88</v>
      </c>
      <c r="L135" s="7" t="s">
        <v>37</v>
      </c>
      <c r="M135" s="9">
        <v>500000</v>
      </c>
      <c r="N135" s="9">
        <v>359193.02</v>
      </c>
      <c r="O135" s="9">
        <v>359193.02</v>
      </c>
      <c r="P135" s="14">
        <f t="shared" ref="P135:P161" si="19">O135/M135</f>
        <v>0.71838604000000006</v>
      </c>
    </row>
    <row r="136" spans="1:16" ht="48.9" customHeight="1" x14ac:dyDescent="0.25">
      <c r="A136" s="8" t="s">
        <v>436</v>
      </c>
      <c r="B136" s="6" t="s">
        <v>151</v>
      </c>
      <c r="C136" s="6" t="s">
        <v>13</v>
      </c>
      <c r="D136" s="6" t="s">
        <v>165</v>
      </c>
      <c r="E136" s="6" t="s">
        <v>30</v>
      </c>
      <c r="F136" s="6" t="s">
        <v>23</v>
      </c>
      <c r="G136" s="6" t="s">
        <v>27</v>
      </c>
      <c r="H136" s="6" t="s">
        <v>34</v>
      </c>
      <c r="I136" s="6" t="s">
        <v>36</v>
      </c>
      <c r="J136" s="7" t="s">
        <v>167</v>
      </c>
      <c r="K136" s="7" t="s">
        <v>88</v>
      </c>
      <c r="L136" s="7" t="s">
        <v>168</v>
      </c>
      <c r="M136" s="9">
        <v>500000</v>
      </c>
      <c r="N136" s="9">
        <v>0</v>
      </c>
      <c r="O136" s="9">
        <v>0</v>
      </c>
      <c r="P136" s="14">
        <f t="shared" si="19"/>
        <v>0</v>
      </c>
    </row>
    <row r="137" spans="1:16" s="46" customFormat="1" ht="80.099999999999994" customHeight="1" x14ac:dyDescent="0.25">
      <c r="A137" s="35" t="s">
        <v>169</v>
      </c>
      <c r="B137" s="36" t="s">
        <v>151</v>
      </c>
      <c r="C137" s="36" t="s">
        <v>13</v>
      </c>
      <c r="D137" s="36" t="s">
        <v>165</v>
      </c>
      <c r="E137" s="36" t="s">
        <v>30</v>
      </c>
      <c r="F137" s="36" t="s">
        <v>23</v>
      </c>
      <c r="G137" s="36" t="s">
        <v>27</v>
      </c>
      <c r="H137" s="36" t="s">
        <v>170</v>
      </c>
      <c r="I137" s="37" t="s">
        <v>0</v>
      </c>
      <c r="J137" s="37" t="s">
        <v>0</v>
      </c>
      <c r="K137" s="37" t="s">
        <v>0</v>
      </c>
      <c r="L137" s="37" t="s">
        <v>0</v>
      </c>
      <c r="M137" s="38">
        <f>M138</f>
        <v>870996360.69000006</v>
      </c>
      <c r="N137" s="38">
        <f t="shared" ref="N137:O138" si="20">N138</f>
        <v>358516885.81999999</v>
      </c>
      <c r="O137" s="38">
        <f t="shared" si="20"/>
        <v>359090340.81999999</v>
      </c>
      <c r="P137" s="49">
        <f t="shared" si="19"/>
        <v>0.41227536305149426</v>
      </c>
    </row>
    <row r="138" spans="1:16" s="46" customFormat="1" ht="64.5" customHeight="1" x14ac:dyDescent="0.25">
      <c r="A138" s="35" t="s">
        <v>35</v>
      </c>
      <c r="B138" s="36" t="s">
        <v>151</v>
      </c>
      <c r="C138" s="36" t="s">
        <v>13</v>
      </c>
      <c r="D138" s="36" t="s">
        <v>165</v>
      </c>
      <c r="E138" s="36" t="s">
        <v>30</v>
      </c>
      <c r="F138" s="36" t="s">
        <v>23</v>
      </c>
      <c r="G138" s="36" t="s">
        <v>27</v>
      </c>
      <c r="H138" s="36" t="s">
        <v>170</v>
      </c>
      <c r="I138" s="36" t="s">
        <v>36</v>
      </c>
      <c r="J138" s="36" t="s">
        <v>0</v>
      </c>
      <c r="K138" s="36" t="s">
        <v>0</v>
      </c>
      <c r="L138" s="36" t="s">
        <v>0</v>
      </c>
      <c r="M138" s="38">
        <f>M139</f>
        <v>870996360.69000006</v>
      </c>
      <c r="N138" s="38">
        <f t="shared" si="20"/>
        <v>358516885.81999999</v>
      </c>
      <c r="O138" s="38">
        <f t="shared" si="20"/>
        <v>359090340.81999999</v>
      </c>
      <c r="P138" s="49">
        <f t="shared" si="19"/>
        <v>0.41227536305149426</v>
      </c>
    </row>
    <row r="139" spans="1:16" ht="32.25" customHeight="1" x14ac:dyDescent="0.25">
      <c r="A139" s="8" t="s">
        <v>171</v>
      </c>
      <c r="B139" s="6" t="s">
        <v>151</v>
      </c>
      <c r="C139" s="6" t="s">
        <v>13</v>
      </c>
      <c r="D139" s="6" t="s">
        <v>165</v>
      </c>
      <c r="E139" s="6" t="s">
        <v>30</v>
      </c>
      <c r="F139" s="6" t="s">
        <v>23</v>
      </c>
      <c r="G139" s="6" t="s">
        <v>27</v>
      </c>
      <c r="H139" s="6" t="s">
        <v>170</v>
      </c>
      <c r="I139" s="6" t="s">
        <v>36</v>
      </c>
      <c r="J139" s="7" t="s">
        <v>77</v>
      </c>
      <c r="K139" s="7" t="s">
        <v>172</v>
      </c>
      <c r="L139" s="7" t="s">
        <v>37</v>
      </c>
      <c r="M139" s="9">
        <f>689030000+15766660.69+166199700</f>
        <v>870996360.69000006</v>
      </c>
      <c r="N139" s="9">
        <v>358516885.81999999</v>
      </c>
      <c r="O139" s="9">
        <v>359090340.81999999</v>
      </c>
      <c r="P139" s="14">
        <f t="shared" si="19"/>
        <v>0.41227536305149426</v>
      </c>
    </row>
    <row r="140" spans="1:16" s="46" customFormat="1" ht="32.25" customHeight="1" x14ac:dyDescent="0.25">
      <c r="A140" s="35" t="s">
        <v>173</v>
      </c>
      <c r="B140" s="36" t="s">
        <v>174</v>
      </c>
      <c r="C140" s="36" t="s">
        <v>0</v>
      </c>
      <c r="D140" s="36" t="s">
        <v>0</v>
      </c>
      <c r="E140" s="36" t="s">
        <v>0</v>
      </c>
      <c r="F140" s="36" t="s">
        <v>0</v>
      </c>
      <c r="G140" s="36" t="s">
        <v>0</v>
      </c>
      <c r="H140" s="37" t="s">
        <v>0</v>
      </c>
      <c r="I140" s="37" t="s">
        <v>0</v>
      </c>
      <c r="J140" s="37" t="s">
        <v>0</v>
      </c>
      <c r="K140" s="37" t="s">
        <v>0</v>
      </c>
      <c r="L140" s="37" t="s">
        <v>0</v>
      </c>
      <c r="M140" s="38">
        <f t="shared" ref="M140:O146" si="21">M141</f>
        <v>12910000</v>
      </c>
      <c r="N140" s="38">
        <f t="shared" si="21"/>
        <v>0</v>
      </c>
      <c r="O140" s="38">
        <f t="shared" si="21"/>
        <v>0</v>
      </c>
      <c r="P140" s="49">
        <f t="shared" si="19"/>
        <v>0</v>
      </c>
    </row>
    <row r="141" spans="1:16" s="46" customFormat="1" ht="32.25" customHeight="1" x14ac:dyDescent="0.25">
      <c r="A141" s="35" t="s">
        <v>175</v>
      </c>
      <c r="B141" s="36" t="s">
        <v>174</v>
      </c>
      <c r="C141" s="36" t="s">
        <v>28</v>
      </c>
      <c r="D141" s="36" t="s">
        <v>24</v>
      </c>
      <c r="E141" s="36" t="s">
        <v>0</v>
      </c>
      <c r="F141" s="36" t="s">
        <v>0</v>
      </c>
      <c r="G141" s="36" t="s">
        <v>0</v>
      </c>
      <c r="H141" s="37" t="s">
        <v>0</v>
      </c>
      <c r="I141" s="37" t="s">
        <v>0</v>
      </c>
      <c r="J141" s="37" t="s">
        <v>0</v>
      </c>
      <c r="K141" s="37" t="s">
        <v>0</v>
      </c>
      <c r="L141" s="37" t="s">
        <v>0</v>
      </c>
      <c r="M141" s="38">
        <f t="shared" si="21"/>
        <v>12910000</v>
      </c>
      <c r="N141" s="38">
        <f t="shared" si="21"/>
        <v>0</v>
      </c>
      <c r="O141" s="38">
        <f t="shared" si="21"/>
        <v>0</v>
      </c>
      <c r="P141" s="49">
        <f t="shared" si="19"/>
        <v>0</v>
      </c>
    </row>
    <row r="142" spans="1:16" s="46" customFormat="1" ht="32.25" customHeight="1" x14ac:dyDescent="0.25">
      <c r="A142" s="35" t="s">
        <v>29</v>
      </c>
      <c r="B142" s="36" t="s">
        <v>174</v>
      </c>
      <c r="C142" s="36" t="s">
        <v>28</v>
      </c>
      <c r="D142" s="36" t="s">
        <v>24</v>
      </c>
      <c r="E142" s="36" t="s">
        <v>30</v>
      </c>
      <c r="F142" s="36" t="s">
        <v>0</v>
      </c>
      <c r="G142" s="36" t="s">
        <v>0</v>
      </c>
      <c r="H142" s="37" t="s">
        <v>0</v>
      </c>
      <c r="I142" s="37" t="s">
        <v>0</v>
      </c>
      <c r="J142" s="37" t="s">
        <v>0</v>
      </c>
      <c r="K142" s="37" t="s">
        <v>0</v>
      </c>
      <c r="L142" s="37" t="s">
        <v>0</v>
      </c>
      <c r="M142" s="38">
        <f t="shared" si="21"/>
        <v>12910000</v>
      </c>
      <c r="N142" s="38">
        <f t="shared" si="21"/>
        <v>0</v>
      </c>
      <c r="O142" s="38">
        <f t="shared" si="21"/>
        <v>0</v>
      </c>
      <c r="P142" s="49">
        <f t="shared" si="19"/>
        <v>0</v>
      </c>
    </row>
    <row r="143" spans="1:16" s="46" customFormat="1" ht="80.099999999999994" customHeight="1" x14ac:dyDescent="0.25">
      <c r="A143" s="35" t="s">
        <v>31</v>
      </c>
      <c r="B143" s="36" t="s">
        <v>174</v>
      </c>
      <c r="C143" s="36" t="s">
        <v>28</v>
      </c>
      <c r="D143" s="36" t="s">
        <v>24</v>
      </c>
      <c r="E143" s="36" t="s">
        <v>30</v>
      </c>
      <c r="F143" s="36" t="s">
        <v>0</v>
      </c>
      <c r="G143" s="36" t="s">
        <v>0</v>
      </c>
      <c r="H143" s="37" t="s">
        <v>0</v>
      </c>
      <c r="I143" s="37" t="s">
        <v>0</v>
      </c>
      <c r="J143" s="37" t="s">
        <v>0</v>
      </c>
      <c r="K143" s="37" t="s">
        <v>0</v>
      </c>
      <c r="L143" s="37" t="s">
        <v>0</v>
      </c>
      <c r="M143" s="38">
        <f t="shared" si="21"/>
        <v>12910000</v>
      </c>
      <c r="N143" s="38">
        <f t="shared" si="21"/>
        <v>0</v>
      </c>
      <c r="O143" s="38">
        <f t="shared" si="21"/>
        <v>0</v>
      </c>
      <c r="P143" s="49">
        <f t="shared" si="19"/>
        <v>0</v>
      </c>
    </row>
    <row r="144" spans="1:16" s="46" customFormat="1" ht="15" customHeight="1" x14ac:dyDescent="0.25">
      <c r="A144" s="39" t="s">
        <v>176</v>
      </c>
      <c r="B144" s="36" t="s">
        <v>174</v>
      </c>
      <c r="C144" s="36" t="s">
        <v>28</v>
      </c>
      <c r="D144" s="36" t="s">
        <v>24</v>
      </c>
      <c r="E144" s="36" t="s">
        <v>30</v>
      </c>
      <c r="F144" s="36" t="s">
        <v>75</v>
      </c>
      <c r="G144" s="36" t="s">
        <v>0</v>
      </c>
      <c r="H144" s="36" t="s">
        <v>0</v>
      </c>
      <c r="I144" s="36" t="s">
        <v>0</v>
      </c>
      <c r="J144" s="36" t="s">
        <v>0</v>
      </c>
      <c r="K144" s="36" t="s">
        <v>0</v>
      </c>
      <c r="L144" s="36" t="s">
        <v>0</v>
      </c>
      <c r="M144" s="38">
        <f t="shared" si="21"/>
        <v>12910000</v>
      </c>
      <c r="N144" s="38">
        <f t="shared" si="21"/>
        <v>0</v>
      </c>
      <c r="O144" s="38">
        <f t="shared" si="21"/>
        <v>0</v>
      </c>
      <c r="P144" s="49">
        <f t="shared" si="19"/>
        <v>0</v>
      </c>
    </row>
    <row r="145" spans="1:16" s="46" customFormat="1" ht="15" customHeight="1" x14ac:dyDescent="0.25">
      <c r="A145" s="39" t="s">
        <v>177</v>
      </c>
      <c r="B145" s="36" t="s">
        <v>174</v>
      </c>
      <c r="C145" s="36" t="s">
        <v>28</v>
      </c>
      <c r="D145" s="36" t="s">
        <v>24</v>
      </c>
      <c r="E145" s="36" t="s">
        <v>30</v>
      </c>
      <c r="F145" s="36" t="s">
        <v>75</v>
      </c>
      <c r="G145" s="36" t="s">
        <v>64</v>
      </c>
      <c r="H145" s="36" t="s">
        <v>0</v>
      </c>
      <c r="I145" s="36" t="s">
        <v>0</v>
      </c>
      <c r="J145" s="36" t="s">
        <v>0</v>
      </c>
      <c r="K145" s="36" t="s">
        <v>0</v>
      </c>
      <c r="L145" s="36" t="s">
        <v>0</v>
      </c>
      <c r="M145" s="38">
        <f t="shared" si="21"/>
        <v>12910000</v>
      </c>
      <c r="N145" s="38">
        <f t="shared" si="21"/>
        <v>0</v>
      </c>
      <c r="O145" s="38">
        <f t="shared" si="21"/>
        <v>0</v>
      </c>
      <c r="P145" s="49">
        <f t="shared" si="19"/>
        <v>0</v>
      </c>
    </row>
    <row r="146" spans="1:16" s="46" customFormat="1" ht="48.9" customHeight="1" x14ac:dyDescent="0.25">
      <c r="A146" s="35" t="s">
        <v>33</v>
      </c>
      <c r="B146" s="36" t="s">
        <v>174</v>
      </c>
      <c r="C146" s="36" t="s">
        <v>28</v>
      </c>
      <c r="D146" s="36" t="s">
        <v>24</v>
      </c>
      <c r="E146" s="36" t="s">
        <v>30</v>
      </c>
      <c r="F146" s="36" t="s">
        <v>75</v>
      </c>
      <c r="G146" s="36" t="s">
        <v>64</v>
      </c>
      <c r="H146" s="36" t="s">
        <v>34</v>
      </c>
      <c r="I146" s="37" t="s">
        <v>0</v>
      </c>
      <c r="J146" s="37" t="s">
        <v>0</v>
      </c>
      <c r="K146" s="37" t="s">
        <v>0</v>
      </c>
      <c r="L146" s="37" t="s">
        <v>0</v>
      </c>
      <c r="M146" s="38">
        <f t="shared" si="21"/>
        <v>12910000</v>
      </c>
      <c r="N146" s="38">
        <f t="shared" si="21"/>
        <v>0</v>
      </c>
      <c r="O146" s="38">
        <f t="shared" si="21"/>
        <v>0</v>
      </c>
      <c r="P146" s="49">
        <f t="shared" si="19"/>
        <v>0</v>
      </c>
    </row>
    <row r="147" spans="1:16" s="46" customFormat="1" ht="64.5" customHeight="1" x14ac:dyDescent="0.25">
      <c r="A147" s="35" t="s">
        <v>35</v>
      </c>
      <c r="B147" s="36" t="s">
        <v>174</v>
      </c>
      <c r="C147" s="36" t="s">
        <v>28</v>
      </c>
      <c r="D147" s="36" t="s">
        <v>24</v>
      </c>
      <c r="E147" s="36" t="s">
        <v>30</v>
      </c>
      <c r="F147" s="36" t="s">
        <v>75</v>
      </c>
      <c r="G147" s="36" t="s">
        <v>64</v>
      </c>
      <c r="H147" s="36" t="s">
        <v>34</v>
      </c>
      <c r="I147" s="36" t="s">
        <v>36</v>
      </c>
      <c r="J147" s="36" t="s">
        <v>0</v>
      </c>
      <c r="K147" s="36" t="s">
        <v>0</v>
      </c>
      <c r="L147" s="36" t="s">
        <v>0</v>
      </c>
      <c r="M147" s="38">
        <f>M148+M149</f>
        <v>12910000</v>
      </c>
      <c r="N147" s="38">
        <f>N148+N149</f>
        <v>0</v>
      </c>
      <c r="O147" s="38">
        <f>O148+O149</f>
        <v>0</v>
      </c>
      <c r="P147" s="49">
        <f t="shared" si="19"/>
        <v>0</v>
      </c>
    </row>
    <row r="148" spans="1:16" ht="48.9" customHeight="1" x14ac:dyDescent="0.25">
      <c r="A148" s="8" t="s">
        <v>178</v>
      </c>
      <c r="B148" s="6" t="s">
        <v>174</v>
      </c>
      <c r="C148" s="6" t="s">
        <v>28</v>
      </c>
      <c r="D148" s="6" t="s">
        <v>24</v>
      </c>
      <c r="E148" s="6" t="s">
        <v>30</v>
      </c>
      <c r="F148" s="6" t="s">
        <v>75</v>
      </c>
      <c r="G148" s="6" t="s">
        <v>64</v>
      </c>
      <c r="H148" s="6" t="s">
        <v>34</v>
      </c>
      <c r="I148" s="6" t="s">
        <v>36</v>
      </c>
      <c r="J148" s="7" t="s">
        <v>179</v>
      </c>
      <c r="K148" s="7" t="s">
        <v>180</v>
      </c>
      <c r="L148" s="7" t="s">
        <v>53</v>
      </c>
      <c r="M148" s="9">
        <v>12410000</v>
      </c>
      <c r="N148" s="9">
        <v>0</v>
      </c>
      <c r="O148" s="9">
        <v>0</v>
      </c>
      <c r="P148" s="14">
        <f t="shared" si="19"/>
        <v>0</v>
      </c>
    </row>
    <row r="149" spans="1:16" ht="48.9" customHeight="1" x14ac:dyDescent="0.25">
      <c r="A149" s="8" t="s">
        <v>181</v>
      </c>
      <c r="B149" s="6" t="s">
        <v>174</v>
      </c>
      <c r="C149" s="6" t="s">
        <v>28</v>
      </c>
      <c r="D149" s="6" t="s">
        <v>24</v>
      </c>
      <c r="E149" s="6" t="s">
        <v>30</v>
      </c>
      <c r="F149" s="6" t="s">
        <v>75</v>
      </c>
      <c r="G149" s="6" t="s">
        <v>64</v>
      </c>
      <c r="H149" s="6" t="s">
        <v>34</v>
      </c>
      <c r="I149" s="6" t="s">
        <v>36</v>
      </c>
      <c r="J149" s="7" t="s">
        <v>179</v>
      </c>
      <c r="K149" s="7" t="s">
        <v>180</v>
      </c>
      <c r="L149" s="7" t="s">
        <v>37</v>
      </c>
      <c r="M149" s="9">
        <v>500000</v>
      </c>
      <c r="N149" s="9">
        <v>0</v>
      </c>
      <c r="O149" s="9">
        <v>0</v>
      </c>
      <c r="P149" s="14">
        <f t="shared" si="19"/>
        <v>0</v>
      </c>
    </row>
    <row r="150" spans="1:16" s="46" customFormat="1" ht="48.9" customHeight="1" x14ac:dyDescent="0.25">
      <c r="A150" s="35" t="s">
        <v>182</v>
      </c>
      <c r="B150" s="36" t="s">
        <v>183</v>
      </c>
      <c r="C150" s="36" t="s">
        <v>0</v>
      </c>
      <c r="D150" s="36" t="s">
        <v>0</v>
      </c>
      <c r="E150" s="36" t="s">
        <v>0</v>
      </c>
      <c r="F150" s="36" t="s">
        <v>0</v>
      </c>
      <c r="G150" s="36" t="s">
        <v>0</v>
      </c>
      <c r="H150" s="37" t="s">
        <v>0</v>
      </c>
      <c r="I150" s="37" t="s">
        <v>0</v>
      </c>
      <c r="J150" s="37" t="s">
        <v>0</v>
      </c>
      <c r="K150" s="37" t="s">
        <v>0</v>
      </c>
      <c r="L150" s="37" t="s">
        <v>0</v>
      </c>
      <c r="M150" s="38">
        <f t="shared" ref="M150:O157" si="22">M151</f>
        <v>70349195</v>
      </c>
      <c r="N150" s="38">
        <f t="shared" si="22"/>
        <v>10910078.34</v>
      </c>
      <c r="O150" s="38">
        <f t="shared" si="22"/>
        <v>10910078.34</v>
      </c>
      <c r="P150" s="49">
        <f t="shared" si="19"/>
        <v>0.1550846223613504</v>
      </c>
    </row>
    <row r="151" spans="1:16" s="46" customFormat="1" ht="48.9" customHeight="1" x14ac:dyDescent="0.25">
      <c r="A151" s="35" t="s">
        <v>184</v>
      </c>
      <c r="B151" s="36" t="s">
        <v>183</v>
      </c>
      <c r="C151" s="36" t="s">
        <v>14</v>
      </c>
      <c r="D151" s="36" t="s">
        <v>0</v>
      </c>
      <c r="E151" s="36" t="s">
        <v>0</v>
      </c>
      <c r="F151" s="36" t="s">
        <v>0</v>
      </c>
      <c r="G151" s="36" t="s">
        <v>0</v>
      </c>
      <c r="H151" s="37" t="s">
        <v>0</v>
      </c>
      <c r="I151" s="37" t="s">
        <v>0</v>
      </c>
      <c r="J151" s="37" t="s">
        <v>0</v>
      </c>
      <c r="K151" s="37" t="s">
        <v>0</v>
      </c>
      <c r="L151" s="37" t="s">
        <v>0</v>
      </c>
      <c r="M151" s="38">
        <f t="shared" si="22"/>
        <v>70349195</v>
      </c>
      <c r="N151" s="38">
        <f t="shared" si="22"/>
        <v>10910078.34</v>
      </c>
      <c r="O151" s="38">
        <f t="shared" si="22"/>
        <v>10910078.34</v>
      </c>
      <c r="P151" s="49">
        <f t="shared" si="19"/>
        <v>0.1550846223613504</v>
      </c>
    </row>
    <row r="152" spans="1:16" s="46" customFormat="1" ht="80.099999999999994" customHeight="1" x14ac:dyDescent="0.25">
      <c r="A152" s="35" t="s">
        <v>185</v>
      </c>
      <c r="B152" s="36" t="s">
        <v>183</v>
      </c>
      <c r="C152" s="36" t="s">
        <v>14</v>
      </c>
      <c r="D152" s="36" t="s">
        <v>186</v>
      </c>
      <c r="E152" s="36" t="s">
        <v>0</v>
      </c>
      <c r="F152" s="36" t="s">
        <v>0</v>
      </c>
      <c r="G152" s="36" t="s">
        <v>0</v>
      </c>
      <c r="H152" s="37" t="s">
        <v>0</v>
      </c>
      <c r="I152" s="37" t="s">
        <v>0</v>
      </c>
      <c r="J152" s="37" t="s">
        <v>0</v>
      </c>
      <c r="K152" s="37" t="s">
        <v>0</v>
      </c>
      <c r="L152" s="37" t="s">
        <v>0</v>
      </c>
      <c r="M152" s="38">
        <f t="shared" si="22"/>
        <v>70349195</v>
      </c>
      <c r="N152" s="38">
        <f t="shared" si="22"/>
        <v>10910078.34</v>
      </c>
      <c r="O152" s="38">
        <f t="shared" si="22"/>
        <v>10910078.34</v>
      </c>
      <c r="P152" s="49">
        <f t="shared" si="19"/>
        <v>0.1550846223613504</v>
      </c>
    </row>
    <row r="153" spans="1:16" s="46" customFormat="1" ht="48.9" customHeight="1" x14ac:dyDescent="0.25">
      <c r="A153" s="35" t="s">
        <v>187</v>
      </c>
      <c r="B153" s="36" t="s">
        <v>183</v>
      </c>
      <c r="C153" s="36" t="s">
        <v>14</v>
      </c>
      <c r="D153" s="36" t="s">
        <v>186</v>
      </c>
      <c r="E153" s="36" t="s">
        <v>188</v>
      </c>
      <c r="F153" s="36" t="s">
        <v>0</v>
      </c>
      <c r="G153" s="36" t="s">
        <v>0</v>
      </c>
      <c r="H153" s="37" t="s">
        <v>0</v>
      </c>
      <c r="I153" s="37" t="s">
        <v>0</v>
      </c>
      <c r="J153" s="37" t="s">
        <v>0</v>
      </c>
      <c r="K153" s="37" t="s">
        <v>0</v>
      </c>
      <c r="L153" s="37" t="s">
        <v>0</v>
      </c>
      <c r="M153" s="38">
        <f t="shared" si="22"/>
        <v>70349195</v>
      </c>
      <c r="N153" s="38">
        <f t="shared" si="22"/>
        <v>10910078.34</v>
      </c>
      <c r="O153" s="38">
        <f t="shared" si="22"/>
        <v>10910078.34</v>
      </c>
      <c r="P153" s="49">
        <f t="shared" si="19"/>
        <v>0.1550846223613504</v>
      </c>
    </row>
    <row r="154" spans="1:16" s="46" customFormat="1" ht="64.5" customHeight="1" x14ac:dyDescent="0.25">
      <c r="A154" s="35" t="s">
        <v>189</v>
      </c>
      <c r="B154" s="36" t="s">
        <v>183</v>
      </c>
      <c r="C154" s="36" t="s">
        <v>14</v>
      </c>
      <c r="D154" s="36" t="s">
        <v>186</v>
      </c>
      <c r="E154" s="36" t="s">
        <v>188</v>
      </c>
      <c r="F154" s="36" t="s">
        <v>0</v>
      </c>
      <c r="G154" s="36" t="s">
        <v>0</v>
      </c>
      <c r="H154" s="37" t="s">
        <v>0</v>
      </c>
      <c r="I154" s="37" t="s">
        <v>0</v>
      </c>
      <c r="J154" s="37" t="s">
        <v>0</v>
      </c>
      <c r="K154" s="37" t="s">
        <v>0</v>
      </c>
      <c r="L154" s="37" t="s">
        <v>0</v>
      </c>
      <c r="M154" s="38">
        <f t="shared" si="22"/>
        <v>70349195</v>
      </c>
      <c r="N154" s="38">
        <f t="shared" si="22"/>
        <v>10910078.34</v>
      </c>
      <c r="O154" s="38">
        <f t="shared" si="22"/>
        <v>10910078.34</v>
      </c>
      <c r="P154" s="49">
        <f t="shared" si="19"/>
        <v>0.1550846223613504</v>
      </c>
    </row>
    <row r="155" spans="1:16" s="46" customFormat="1" ht="15" customHeight="1" x14ac:dyDescent="0.25">
      <c r="A155" s="39" t="s">
        <v>44</v>
      </c>
      <c r="B155" s="36" t="s">
        <v>183</v>
      </c>
      <c r="C155" s="36" t="s">
        <v>14</v>
      </c>
      <c r="D155" s="36" t="s">
        <v>186</v>
      </c>
      <c r="E155" s="36" t="s">
        <v>188</v>
      </c>
      <c r="F155" s="36" t="s">
        <v>45</v>
      </c>
      <c r="G155" s="36" t="s">
        <v>0</v>
      </c>
      <c r="H155" s="36" t="s">
        <v>0</v>
      </c>
      <c r="I155" s="36" t="s">
        <v>0</v>
      </c>
      <c r="J155" s="36" t="s">
        <v>0</v>
      </c>
      <c r="K155" s="36" t="s">
        <v>0</v>
      </c>
      <c r="L155" s="36" t="s">
        <v>0</v>
      </c>
      <c r="M155" s="38">
        <f t="shared" si="22"/>
        <v>70349195</v>
      </c>
      <c r="N155" s="38">
        <f t="shared" si="22"/>
        <v>10910078.34</v>
      </c>
      <c r="O155" s="38">
        <f t="shared" si="22"/>
        <v>10910078.34</v>
      </c>
      <c r="P155" s="49">
        <f t="shared" si="19"/>
        <v>0.1550846223613504</v>
      </c>
    </row>
    <row r="156" spans="1:16" s="46" customFormat="1" ht="15" customHeight="1" x14ac:dyDescent="0.25">
      <c r="A156" s="39" t="s">
        <v>190</v>
      </c>
      <c r="B156" s="36" t="s">
        <v>183</v>
      </c>
      <c r="C156" s="36" t="s">
        <v>14</v>
      </c>
      <c r="D156" s="36" t="s">
        <v>186</v>
      </c>
      <c r="E156" s="36" t="s">
        <v>188</v>
      </c>
      <c r="F156" s="36" t="s">
        <v>45</v>
      </c>
      <c r="G156" s="36" t="s">
        <v>113</v>
      </c>
      <c r="H156" s="36" t="s">
        <v>0</v>
      </c>
      <c r="I156" s="36" t="s">
        <v>0</v>
      </c>
      <c r="J156" s="36" t="s">
        <v>0</v>
      </c>
      <c r="K156" s="36" t="s">
        <v>0</v>
      </c>
      <c r="L156" s="36" t="s">
        <v>0</v>
      </c>
      <c r="M156" s="38">
        <f t="shared" si="22"/>
        <v>70349195</v>
      </c>
      <c r="N156" s="38">
        <f t="shared" si="22"/>
        <v>10910078.34</v>
      </c>
      <c r="O156" s="38">
        <f t="shared" si="22"/>
        <v>10910078.34</v>
      </c>
      <c r="P156" s="49">
        <f t="shared" si="19"/>
        <v>0.1550846223613504</v>
      </c>
    </row>
    <row r="157" spans="1:16" s="46" customFormat="1" ht="48.9" customHeight="1" x14ac:dyDescent="0.25">
      <c r="A157" s="35" t="s">
        <v>33</v>
      </c>
      <c r="B157" s="36" t="s">
        <v>183</v>
      </c>
      <c r="C157" s="36" t="s">
        <v>14</v>
      </c>
      <c r="D157" s="36" t="s">
        <v>186</v>
      </c>
      <c r="E157" s="36" t="s">
        <v>188</v>
      </c>
      <c r="F157" s="36" t="s">
        <v>45</v>
      </c>
      <c r="G157" s="36" t="s">
        <v>113</v>
      </c>
      <c r="H157" s="36" t="s">
        <v>34</v>
      </c>
      <c r="I157" s="37" t="s">
        <v>0</v>
      </c>
      <c r="J157" s="37" t="s">
        <v>0</v>
      </c>
      <c r="K157" s="37" t="s">
        <v>0</v>
      </c>
      <c r="L157" s="37" t="s">
        <v>0</v>
      </c>
      <c r="M157" s="38">
        <f t="shared" si="22"/>
        <v>70349195</v>
      </c>
      <c r="N157" s="38">
        <f t="shared" si="22"/>
        <v>10910078.34</v>
      </c>
      <c r="O157" s="38">
        <f t="shared" si="22"/>
        <v>10910078.34</v>
      </c>
      <c r="P157" s="49">
        <f t="shared" si="19"/>
        <v>0.1550846223613504</v>
      </c>
    </row>
    <row r="158" spans="1:16" s="46" customFormat="1" ht="64.5" customHeight="1" x14ac:dyDescent="0.25">
      <c r="A158" s="35" t="s">
        <v>35</v>
      </c>
      <c r="B158" s="36" t="s">
        <v>183</v>
      </c>
      <c r="C158" s="36" t="s">
        <v>14</v>
      </c>
      <c r="D158" s="36" t="s">
        <v>186</v>
      </c>
      <c r="E158" s="36" t="s">
        <v>188</v>
      </c>
      <c r="F158" s="36" t="s">
        <v>45</v>
      </c>
      <c r="G158" s="36" t="s">
        <v>113</v>
      </c>
      <c r="H158" s="36" t="s">
        <v>34</v>
      </c>
      <c r="I158" s="36" t="s">
        <v>36</v>
      </c>
      <c r="J158" s="36" t="s">
        <v>0</v>
      </c>
      <c r="K158" s="36" t="s">
        <v>0</v>
      </c>
      <c r="L158" s="36" t="s">
        <v>0</v>
      </c>
      <c r="M158" s="38">
        <f>M160+M161+M159</f>
        <v>70349195</v>
      </c>
      <c r="N158" s="38">
        <f>N160+N161+N159</f>
        <v>10910078.34</v>
      </c>
      <c r="O158" s="38">
        <f>O160+O161+O159</f>
        <v>10910078.34</v>
      </c>
      <c r="P158" s="49">
        <f t="shared" si="19"/>
        <v>0.1550846223613504</v>
      </c>
    </row>
    <row r="159" spans="1:16" ht="32.25" customHeight="1" x14ac:dyDescent="0.25">
      <c r="A159" s="8" t="s">
        <v>428</v>
      </c>
      <c r="B159" s="6" t="s">
        <v>183</v>
      </c>
      <c r="C159" s="6" t="s">
        <v>14</v>
      </c>
      <c r="D159" s="6" t="s">
        <v>186</v>
      </c>
      <c r="E159" s="6" t="s">
        <v>188</v>
      </c>
      <c r="F159" s="6" t="s">
        <v>45</v>
      </c>
      <c r="G159" s="6" t="s">
        <v>113</v>
      </c>
      <c r="H159" s="6" t="s">
        <v>34</v>
      </c>
      <c r="I159" s="6" t="s">
        <v>36</v>
      </c>
      <c r="J159" s="7"/>
      <c r="K159" s="7"/>
      <c r="L159" s="7">
        <v>2020</v>
      </c>
      <c r="M159" s="9">
        <v>12850000</v>
      </c>
      <c r="N159" s="9">
        <v>10910078.34</v>
      </c>
      <c r="O159" s="9">
        <v>10910078.34</v>
      </c>
      <c r="P159" s="14">
        <f t="shared" si="19"/>
        <v>0.84903333385214008</v>
      </c>
    </row>
    <row r="160" spans="1:16" ht="32.25" customHeight="1" x14ac:dyDescent="0.25">
      <c r="A160" s="8" t="s">
        <v>191</v>
      </c>
      <c r="B160" s="6" t="s">
        <v>183</v>
      </c>
      <c r="C160" s="6" t="s">
        <v>14</v>
      </c>
      <c r="D160" s="6" t="s">
        <v>186</v>
      </c>
      <c r="E160" s="6" t="s">
        <v>188</v>
      </c>
      <c r="F160" s="6" t="s">
        <v>45</v>
      </c>
      <c r="G160" s="6" t="s">
        <v>113</v>
      </c>
      <c r="H160" s="6" t="s">
        <v>34</v>
      </c>
      <c r="I160" s="6" t="s">
        <v>36</v>
      </c>
      <c r="J160" s="7" t="s">
        <v>192</v>
      </c>
      <c r="K160" s="7">
        <v>151490</v>
      </c>
      <c r="L160" s="7">
        <v>2022</v>
      </c>
      <c r="M160" s="9">
        <f>56499195</f>
        <v>56499195</v>
      </c>
      <c r="N160" s="9">
        <v>0</v>
      </c>
      <c r="O160" s="9">
        <v>0</v>
      </c>
      <c r="P160" s="14">
        <f t="shared" si="19"/>
        <v>0</v>
      </c>
    </row>
    <row r="161" spans="1:16" ht="48.9" customHeight="1" x14ac:dyDescent="0.25">
      <c r="A161" s="8" t="s">
        <v>193</v>
      </c>
      <c r="B161" s="6" t="s">
        <v>183</v>
      </c>
      <c r="C161" s="6" t="s">
        <v>14</v>
      </c>
      <c r="D161" s="6" t="s">
        <v>186</v>
      </c>
      <c r="E161" s="6" t="s">
        <v>188</v>
      </c>
      <c r="F161" s="6" t="s">
        <v>45</v>
      </c>
      <c r="G161" s="6" t="s">
        <v>113</v>
      </c>
      <c r="H161" s="6" t="s">
        <v>34</v>
      </c>
      <c r="I161" s="6" t="s">
        <v>36</v>
      </c>
      <c r="J161" s="7" t="s">
        <v>192</v>
      </c>
      <c r="K161" s="7">
        <v>6300</v>
      </c>
      <c r="L161" s="7">
        <v>2023</v>
      </c>
      <c r="M161" s="9">
        <v>1000000</v>
      </c>
      <c r="N161" s="9">
        <v>0</v>
      </c>
      <c r="O161" s="9">
        <v>0</v>
      </c>
      <c r="P161" s="14">
        <f t="shared" si="19"/>
        <v>0</v>
      </c>
    </row>
    <row r="165" spans="1:16" ht="25.2" x14ac:dyDescent="0.25">
      <c r="A165" s="74" t="s">
        <v>452</v>
      </c>
      <c r="B165" s="74"/>
      <c r="C165" s="74"/>
      <c r="D165" s="74"/>
      <c r="E165" s="26"/>
      <c r="F165" s="26"/>
      <c r="G165" s="26"/>
      <c r="H165" s="26"/>
      <c r="I165" s="26"/>
      <c r="J165" s="26"/>
      <c r="K165" s="26"/>
      <c r="L165" s="26"/>
      <c r="M165" s="26"/>
      <c r="N165" s="75" t="s">
        <v>453</v>
      </c>
      <c r="O165" s="75"/>
      <c r="P165" s="75"/>
    </row>
    <row r="167" spans="1:16" s="2" customFormat="1" ht="18" x14ac:dyDescent="0.25">
      <c r="A167" s="10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2"/>
      <c r="N167" s="11"/>
      <c r="O167" s="11"/>
      <c r="P167" s="11"/>
    </row>
    <row r="168" spans="1:16" s="2" customFormat="1" ht="84.75" customHeight="1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</row>
    <row r="169" spans="1:16" s="2" customFormat="1" ht="79.5" customHeight="1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</row>
    <row r="170" spans="1:16" s="2" customFormat="1" ht="79.5" customHeight="1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</row>
    <row r="171" spans="1:16" s="2" customFormat="1" ht="18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</row>
    <row r="172" spans="1:16" s="2" customFormat="1" ht="36" x14ac:dyDescent="0.25">
      <c r="A172" s="2" t="s">
        <v>454</v>
      </c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</row>
    <row r="173" spans="1:16" s="2" customFormat="1" ht="18" x14ac:dyDescent="0.25">
      <c r="A173" s="10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2"/>
      <c r="N173" s="11"/>
      <c r="O173" s="11"/>
      <c r="P173" s="11"/>
    </row>
    <row r="174" spans="1:16" s="2" customFormat="1" ht="18" x14ac:dyDescent="0.25">
      <c r="A174" s="10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2"/>
      <c r="N174" s="11"/>
      <c r="O174" s="11"/>
      <c r="P174" s="11"/>
    </row>
    <row r="175" spans="1:16" s="2" customFormat="1" ht="18" x14ac:dyDescent="0.25">
      <c r="A175" s="10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2"/>
      <c r="N175" s="11"/>
      <c r="O175" s="11"/>
      <c r="P175" s="11"/>
    </row>
    <row r="176" spans="1:16" s="2" customFormat="1" ht="18" x14ac:dyDescent="0.25">
      <c r="A176" s="10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2"/>
      <c r="N176" s="11"/>
      <c r="O176" s="11"/>
      <c r="P176" s="11"/>
    </row>
    <row r="177" spans="1:16" s="2" customFormat="1" ht="18" x14ac:dyDescent="0.25">
      <c r="A177" s="10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2"/>
      <c r="N177" s="11"/>
      <c r="O177" s="11"/>
      <c r="P177" s="11"/>
    </row>
    <row r="178" spans="1:16" s="2" customFormat="1" ht="18" x14ac:dyDescent="0.25">
      <c r="A178" s="10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2"/>
      <c r="N178" s="11"/>
      <c r="O178" s="11"/>
      <c r="P178" s="11"/>
    </row>
    <row r="179" spans="1:16" s="2" customFormat="1" ht="18" x14ac:dyDescent="0.25">
      <c r="A179" s="10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2"/>
      <c r="N179" s="11"/>
      <c r="O179" s="11"/>
      <c r="P179" s="11"/>
    </row>
    <row r="180" spans="1:16" s="2" customFormat="1" ht="18" x14ac:dyDescent="0.25">
      <c r="A180" s="10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2"/>
      <c r="N180" s="11"/>
      <c r="O180" s="11"/>
      <c r="P180" s="11"/>
    </row>
    <row r="182" spans="1:16" ht="13.8" x14ac:dyDescent="0.25">
      <c r="A182" s="13"/>
    </row>
    <row r="183" spans="1:16" ht="13.8" x14ac:dyDescent="0.25">
      <c r="A183" s="13"/>
    </row>
  </sheetData>
  <mergeCells count="5">
    <mergeCell ref="A2:P2"/>
    <mergeCell ref="A3:P3"/>
    <mergeCell ref="A1:P1"/>
    <mergeCell ref="A165:D165"/>
    <mergeCell ref="N165:P16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8" fitToHeight="148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P276"/>
  <sheetViews>
    <sheetView view="pageBreakPreview" zoomScale="90" zoomScaleNormal="100" zoomScaleSheetLayoutView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O6" sqref="O6"/>
    </sheetView>
  </sheetViews>
  <sheetFormatPr defaultColWidth="9.33203125" defaultRowHeight="13.2" x14ac:dyDescent="0.25"/>
  <cols>
    <col min="1" max="1" width="45.77734375" style="15" customWidth="1"/>
    <col min="2" max="5" width="8.77734375" style="15" customWidth="1"/>
    <col min="6" max="7" width="6.33203125" style="15" customWidth="1"/>
    <col min="8" max="9" width="8.77734375" style="15" customWidth="1"/>
    <col min="10" max="11" width="11.109375" style="15" customWidth="1"/>
    <col min="12" max="12" width="11.77734375" style="15" customWidth="1"/>
    <col min="13" max="13" width="21.6640625" style="15" customWidth="1"/>
    <col min="14" max="15" width="21.6640625" style="3" customWidth="1"/>
    <col min="16" max="16" width="17.6640625" style="3" customWidth="1"/>
    <col min="17" max="16384" width="9.33203125" style="3"/>
  </cols>
  <sheetData>
    <row r="1" spans="1:16" ht="21" x14ac:dyDescent="0.25">
      <c r="A1" s="78" t="s">
        <v>451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43.5" customHeight="1" x14ac:dyDescent="0.25">
      <c r="A2" s="77" t="s">
        <v>450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ht="15" customHeight="1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1:16" ht="31.2" x14ac:dyDescent="0.25">
      <c r="A4" s="6" t="s">
        <v>386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7" t="s">
        <v>10</v>
      </c>
      <c r="K4" s="7" t="s">
        <v>11</v>
      </c>
      <c r="L4" s="7" t="s">
        <v>12</v>
      </c>
      <c r="M4" s="6" t="s">
        <v>445</v>
      </c>
      <c r="N4" s="6" t="s">
        <v>446</v>
      </c>
      <c r="O4" s="6" t="s">
        <v>447</v>
      </c>
      <c r="P4" s="6" t="s">
        <v>448</v>
      </c>
    </row>
    <row r="5" spans="1:16" ht="14.4" customHeight="1" x14ac:dyDescent="0.25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70</v>
      </c>
      <c r="O5" s="16" t="s">
        <v>94</v>
      </c>
      <c r="P5" s="16" t="s">
        <v>127</v>
      </c>
    </row>
    <row r="6" spans="1:16" s="31" customFormat="1" ht="15" customHeight="1" x14ac:dyDescent="0.25">
      <c r="A6" s="27" t="s">
        <v>26</v>
      </c>
      <c r="B6" s="28" t="s">
        <v>0</v>
      </c>
      <c r="C6" s="28" t="s">
        <v>0</v>
      </c>
      <c r="D6" s="28" t="s">
        <v>0</v>
      </c>
      <c r="E6" s="28" t="s">
        <v>0</v>
      </c>
      <c r="F6" s="28" t="s">
        <v>0</v>
      </c>
      <c r="G6" s="28" t="s">
        <v>0</v>
      </c>
      <c r="H6" s="28" t="s">
        <v>0</v>
      </c>
      <c r="I6" s="28" t="s">
        <v>0</v>
      </c>
      <c r="J6" s="28" t="s">
        <v>0</v>
      </c>
      <c r="K6" s="28" t="s">
        <v>0</v>
      </c>
      <c r="L6" s="28" t="s">
        <v>0</v>
      </c>
      <c r="M6" s="29">
        <f>M7+M29+M40+M109+M131+M227+M236+M100</f>
        <v>4552346054.0100002</v>
      </c>
      <c r="N6" s="29">
        <f t="shared" ref="N6:O6" si="0">N7+N29+N40+N109+N131+N227+N236+N100</f>
        <v>1262676845.5</v>
      </c>
      <c r="O6" s="29">
        <f t="shared" si="0"/>
        <v>1261446029.4000001</v>
      </c>
      <c r="P6" s="30">
        <f>O6/M6</f>
        <v>0.27709800934154316</v>
      </c>
    </row>
    <row r="7" spans="1:16" s="31" customFormat="1" ht="32.25" customHeight="1" x14ac:dyDescent="0.25">
      <c r="A7" s="27" t="s">
        <v>38</v>
      </c>
      <c r="B7" s="28" t="s">
        <v>39</v>
      </c>
      <c r="C7" s="28" t="s">
        <v>0</v>
      </c>
      <c r="D7" s="28" t="s">
        <v>0</v>
      </c>
      <c r="E7" s="28" t="s">
        <v>0</v>
      </c>
      <c r="F7" s="28" t="s">
        <v>0</v>
      </c>
      <c r="G7" s="28" t="s">
        <v>0</v>
      </c>
      <c r="H7" s="32" t="s">
        <v>0</v>
      </c>
      <c r="I7" s="32" t="s">
        <v>0</v>
      </c>
      <c r="J7" s="32" t="s">
        <v>0</v>
      </c>
      <c r="K7" s="32" t="s">
        <v>0</v>
      </c>
      <c r="L7" s="32" t="s">
        <v>0</v>
      </c>
      <c r="M7" s="29">
        <f>M8</f>
        <v>65641692</v>
      </c>
      <c r="N7" s="29">
        <f t="shared" ref="N7:O7" si="1">N8</f>
        <v>4151566.5100000002</v>
      </c>
      <c r="O7" s="29">
        <f t="shared" si="1"/>
        <v>4151566.5100000002</v>
      </c>
      <c r="P7" s="30">
        <f t="shared" ref="P7:P70" si="2">O7/M7</f>
        <v>6.3245879006287656E-2</v>
      </c>
    </row>
    <row r="8" spans="1:16" s="31" customFormat="1" ht="48.9" customHeight="1" x14ac:dyDescent="0.25">
      <c r="A8" s="27" t="s">
        <v>40</v>
      </c>
      <c r="B8" s="28" t="s">
        <v>39</v>
      </c>
      <c r="C8" s="28" t="s">
        <v>15</v>
      </c>
      <c r="D8" s="28" t="s">
        <v>0</v>
      </c>
      <c r="E8" s="28" t="s">
        <v>0</v>
      </c>
      <c r="F8" s="28" t="s">
        <v>0</v>
      </c>
      <c r="G8" s="28" t="s">
        <v>0</v>
      </c>
      <c r="H8" s="32" t="s">
        <v>0</v>
      </c>
      <c r="I8" s="32" t="s">
        <v>0</v>
      </c>
      <c r="J8" s="32" t="s">
        <v>0</v>
      </c>
      <c r="K8" s="32" t="s">
        <v>0</v>
      </c>
      <c r="L8" s="32" t="s">
        <v>0</v>
      </c>
      <c r="M8" s="29">
        <f>M9+M21</f>
        <v>65641692</v>
      </c>
      <c r="N8" s="29">
        <f t="shared" ref="N8:O8" si="3">N9+N21</f>
        <v>4151566.5100000002</v>
      </c>
      <c r="O8" s="29">
        <f t="shared" si="3"/>
        <v>4151566.5100000002</v>
      </c>
      <c r="P8" s="30">
        <f t="shared" si="2"/>
        <v>6.3245879006287656E-2</v>
      </c>
    </row>
    <row r="9" spans="1:16" s="31" customFormat="1" ht="48.9" customHeight="1" x14ac:dyDescent="0.25">
      <c r="A9" s="27" t="s">
        <v>206</v>
      </c>
      <c r="B9" s="28" t="s">
        <v>39</v>
      </c>
      <c r="C9" s="28" t="s">
        <v>15</v>
      </c>
      <c r="D9" s="28" t="s">
        <v>207</v>
      </c>
      <c r="E9" s="28" t="s">
        <v>0</v>
      </c>
      <c r="F9" s="28" t="s">
        <v>0</v>
      </c>
      <c r="G9" s="28" t="s">
        <v>0</v>
      </c>
      <c r="H9" s="32" t="s">
        <v>0</v>
      </c>
      <c r="I9" s="32" t="s">
        <v>0</v>
      </c>
      <c r="J9" s="32" t="s">
        <v>0</v>
      </c>
      <c r="K9" s="32" t="s">
        <v>0</v>
      </c>
      <c r="L9" s="32" t="s">
        <v>0</v>
      </c>
      <c r="M9" s="29">
        <f>M10</f>
        <v>12060311</v>
      </c>
      <c r="N9" s="29">
        <f t="shared" ref="N9:O13" si="4">N10</f>
        <v>4151566.5100000002</v>
      </c>
      <c r="O9" s="29">
        <f t="shared" si="4"/>
        <v>4151566.5100000002</v>
      </c>
      <c r="P9" s="30">
        <f t="shared" si="2"/>
        <v>0.34423378551349132</v>
      </c>
    </row>
    <row r="10" spans="1:16" s="31" customFormat="1" ht="32.25" customHeight="1" x14ac:dyDescent="0.25">
      <c r="A10" s="27" t="s">
        <v>29</v>
      </c>
      <c r="B10" s="28" t="s">
        <v>39</v>
      </c>
      <c r="C10" s="28" t="s">
        <v>15</v>
      </c>
      <c r="D10" s="28" t="s">
        <v>207</v>
      </c>
      <c r="E10" s="28" t="s">
        <v>30</v>
      </c>
      <c r="F10" s="28" t="s">
        <v>0</v>
      </c>
      <c r="G10" s="28" t="s">
        <v>0</v>
      </c>
      <c r="H10" s="32" t="s">
        <v>0</v>
      </c>
      <c r="I10" s="32" t="s">
        <v>0</v>
      </c>
      <c r="J10" s="32" t="s">
        <v>0</v>
      </c>
      <c r="K10" s="32" t="s">
        <v>0</v>
      </c>
      <c r="L10" s="32" t="s">
        <v>0</v>
      </c>
      <c r="M10" s="29">
        <f>M11</f>
        <v>12060311</v>
      </c>
      <c r="N10" s="29">
        <f t="shared" si="4"/>
        <v>4151566.5100000002</v>
      </c>
      <c r="O10" s="29">
        <f t="shared" si="4"/>
        <v>4151566.5100000002</v>
      </c>
      <c r="P10" s="30">
        <f t="shared" si="2"/>
        <v>0.34423378551349132</v>
      </c>
    </row>
    <row r="11" spans="1:16" s="31" customFormat="1" ht="15" customHeight="1" x14ac:dyDescent="0.25">
      <c r="A11" s="33" t="s">
        <v>63</v>
      </c>
      <c r="B11" s="28" t="s">
        <v>39</v>
      </c>
      <c r="C11" s="28" t="s">
        <v>15</v>
      </c>
      <c r="D11" s="28" t="s">
        <v>207</v>
      </c>
      <c r="E11" s="28" t="s">
        <v>30</v>
      </c>
      <c r="F11" s="28" t="s">
        <v>64</v>
      </c>
      <c r="G11" s="28" t="s">
        <v>0</v>
      </c>
      <c r="H11" s="28" t="s">
        <v>0</v>
      </c>
      <c r="I11" s="28" t="s">
        <v>0</v>
      </c>
      <c r="J11" s="28" t="s">
        <v>0</v>
      </c>
      <c r="K11" s="28" t="s">
        <v>0</v>
      </c>
      <c r="L11" s="28" t="s">
        <v>0</v>
      </c>
      <c r="M11" s="29">
        <f>M12</f>
        <v>12060311</v>
      </c>
      <c r="N11" s="29">
        <f t="shared" si="4"/>
        <v>4151566.5100000002</v>
      </c>
      <c r="O11" s="29">
        <f t="shared" si="4"/>
        <v>4151566.5100000002</v>
      </c>
      <c r="P11" s="30">
        <f t="shared" si="2"/>
        <v>0.34423378551349132</v>
      </c>
    </row>
    <row r="12" spans="1:16" s="31" customFormat="1" ht="15" customHeight="1" x14ac:dyDescent="0.25">
      <c r="A12" s="33" t="s">
        <v>65</v>
      </c>
      <c r="B12" s="28" t="s">
        <v>39</v>
      </c>
      <c r="C12" s="28" t="s">
        <v>15</v>
      </c>
      <c r="D12" s="28" t="s">
        <v>207</v>
      </c>
      <c r="E12" s="28" t="s">
        <v>30</v>
      </c>
      <c r="F12" s="28" t="s">
        <v>64</v>
      </c>
      <c r="G12" s="28" t="s">
        <v>27</v>
      </c>
      <c r="H12" s="28" t="s">
        <v>0</v>
      </c>
      <c r="I12" s="28" t="s">
        <v>0</v>
      </c>
      <c r="J12" s="28" t="s">
        <v>0</v>
      </c>
      <c r="K12" s="28" t="s">
        <v>0</v>
      </c>
      <c r="L12" s="28" t="s">
        <v>0</v>
      </c>
      <c r="M12" s="29">
        <f>M13</f>
        <v>12060311</v>
      </c>
      <c r="N12" s="29">
        <f t="shared" si="4"/>
        <v>4151566.5100000002</v>
      </c>
      <c r="O12" s="29">
        <f t="shared" si="4"/>
        <v>4151566.5100000002</v>
      </c>
      <c r="P12" s="30">
        <f t="shared" si="2"/>
        <v>0.34423378551349132</v>
      </c>
    </row>
    <row r="13" spans="1:16" s="31" customFormat="1" ht="32.25" customHeight="1" x14ac:dyDescent="0.25">
      <c r="A13" s="27" t="s">
        <v>208</v>
      </c>
      <c r="B13" s="28" t="s">
        <v>39</v>
      </c>
      <c r="C13" s="28" t="s">
        <v>15</v>
      </c>
      <c r="D13" s="28" t="s">
        <v>207</v>
      </c>
      <c r="E13" s="28" t="s">
        <v>30</v>
      </c>
      <c r="F13" s="28" t="s">
        <v>64</v>
      </c>
      <c r="G13" s="28" t="s">
        <v>27</v>
      </c>
      <c r="H13" s="28" t="s">
        <v>209</v>
      </c>
      <c r="I13" s="32" t="s">
        <v>0</v>
      </c>
      <c r="J13" s="32" t="s">
        <v>0</v>
      </c>
      <c r="K13" s="32" t="s">
        <v>0</v>
      </c>
      <c r="L13" s="32" t="s">
        <v>0</v>
      </c>
      <c r="M13" s="29">
        <f>M14</f>
        <v>12060311</v>
      </c>
      <c r="N13" s="29">
        <f t="shared" si="4"/>
        <v>4151566.5100000002</v>
      </c>
      <c r="O13" s="29">
        <f t="shared" si="4"/>
        <v>4151566.5100000002</v>
      </c>
      <c r="P13" s="30">
        <f t="shared" si="2"/>
        <v>0.34423378551349132</v>
      </c>
    </row>
    <row r="14" spans="1:16" s="31" customFormat="1" ht="64.5" customHeight="1" x14ac:dyDescent="0.25">
      <c r="A14" s="27" t="s">
        <v>210</v>
      </c>
      <c r="B14" s="28" t="s">
        <v>39</v>
      </c>
      <c r="C14" s="28" t="s">
        <v>15</v>
      </c>
      <c r="D14" s="28" t="s">
        <v>207</v>
      </c>
      <c r="E14" s="28" t="s">
        <v>30</v>
      </c>
      <c r="F14" s="28" t="s">
        <v>64</v>
      </c>
      <c r="G14" s="28" t="s">
        <v>27</v>
      </c>
      <c r="H14" s="28" t="s">
        <v>209</v>
      </c>
      <c r="I14" s="28" t="s">
        <v>211</v>
      </c>
      <c r="J14" s="28" t="s">
        <v>0</v>
      </c>
      <c r="K14" s="28" t="s">
        <v>0</v>
      </c>
      <c r="L14" s="28" t="s">
        <v>0</v>
      </c>
      <c r="M14" s="29">
        <f>M15+M17+M19</f>
        <v>12060311</v>
      </c>
      <c r="N14" s="29">
        <f t="shared" ref="N14:O14" si="5">N15+N17+N19</f>
        <v>4151566.5100000002</v>
      </c>
      <c r="O14" s="29">
        <f t="shared" si="5"/>
        <v>4151566.5100000002</v>
      </c>
      <c r="P14" s="30">
        <f t="shared" si="2"/>
        <v>0.34423378551349132</v>
      </c>
    </row>
    <row r="15" spans="1:16" s="31" customFormat="1" ht="15" customHeight="1" x14ac:dyDescent="0.25">
      <c r="A15" s="27" t="s">
        <v>212</v>
      </c>
      <c r="B15" s="34" t="s">
        <v>0</v>
      </c>
      <c r="C15" s="34" t="s">
        <v>0</v>
      </c>
      <c r="D15" s="34" t="s">
        <v>0</v>
      </c>
      <c r="E15" s="34" t="s">
        <v>0</v>
      </c>
      <c r="F15" s="34" t="s">
        <v>0</v>
      </c>
      <c r="G15" s="34" t="s">
        <v>0</v>
      </c>
      <c r="H15" s="34" t="s">
        <v>0</v>
      </c>
      <c r="I15" s="34" t="s">
        <v>0</v>
      </c>
      <c r="J15" s="34" t="s">
        <v>0</v>
      </c>
      <c r="K15" s="34" t="s">
        <v>0</v>
      </c>
      <c r="L15" s="34" t="s">
        <v>0</v>
      </c>
      <c r="M15" s="29">
        <f>M16</f>
        <v>849784.5</v>
      </c>
      <c r="N15" s="29">
        <f t="shared" ref="N15:O15" si="6">N16</f>
        <v>680218.35</v>
      </c>
      <c r="O15" s="29">
        <f t="shared" si="6"/>
        <v>680218.35</v>
      </c>
      <c r="P15" s="30">
        <f t="shared" si="2"/>
        <v>0.80045982246087088</v>
      </c>
    </row>
    <row r="16" spans="1:16" ht="48.9" customHeight="1" x14ac:dyDescent="0.25">
      <c r="A16" s="4" t="s">
        <v>213</v>
      </c>
      <c r="B16" s="16" t="s">
        <v>39</v>
      </c>
      <c r="C16" s="16" t="s">
        <v>15</v>
      </c>
      <c r="D16" s="16" t="s">
        <v>207</v>
      </c>
      <c r="E16" s="16" t="s">
        <v>30</v>
      </c>
      <c r="F16" s="16" t="s">
        <v>64</v>
      </c>
      <c r="G16" s="16" t="s">
        <v>27</v>
      </c>
      <c r="H16" s="16" t="s">
        <v>209</v>
      </c>
      <c r="I16" s="16" t="s">
        <v>211</v>
      </c>
      <c r="J16" s="17" t="s">
        <v>51</v>
      </c>
      <c r="K16" s="17" t="s">
        <v>214</v>
      </c>
      <c r="L16" s="17" t="s">
        <v>53</v>
      </c>
      <c r="M16" s="18">
        <v>849784.5</v>
      </c>
      <c r="N16" s="18">
        <v>680218.35</v>
      </c>
      <c r="O16" s="18">
        <v>680218.35</v>
      </c>
      <c r="P16" s="25">
        <f t="shared" si="2"/>
        <v>0.80045982246087088</v>
      </c>
    </row>
    <row r="17" spans="1:16" s="31" customFormat="1" ht="19.8" customHeight="1" x14ac:dyDescent="0.25">
      <c r="A17" s="27" t="s">
        <v>215</v>
      </c>
      <c r="B17" s="34" t="s">
        <v>0</v>
      </c>
      <c r="C17" s="34" t="s">
        <v>0</v>
      </c>
      <c r="D17" s="34" t="s">
        <v>0</v>
      </c>
      <c r="E17" s="34" t="s">
        <v>0</v>
      </c>
      <c r="F17" s="34" t="s">
        <v>0</v>
      </c>
      <c r="G17" s="34" t="s">
        <v>0</v>
      </c>
      <c r="H17" s="34" t="s">
        <v>0</v>
      </c>
      <c r="I17" s="34" t="s">
        <v>0</v>
      </c>
      <c r="J17" s="34" t="s">
        <v>0</v>
      </c>
      <c r="K17" s="34" t="s">
        <v>0</v>
      </c>
      <c r="L17" s="34" t="s">
        <v>0</v>
      </c>
      <c r="M17" s="29">
        <f>M18</f>
        <v>6330500</v>
      </c>
      <c r="N17" s="29">
        <f t="shared" ref="N17:O17" si="7">N18</f>
        <v>0</v>
      </c>
      <c r="O17" s="29">
        <f t="shared" si="7"/>
        <v>0</v>
      </c>
      <c r="P17" s="30">
        <f t="shared" si="2"/>
        <v>0</v>
      </c>
    </row>
    <row r="18" spans="1:16" ht="41.4" customHeight="1" x14ac:dyDescent="0.25">
      <c r="A18" s="4" t="s">
        <v>216</v>
      </c>
      <c r="B18" s="16" t="s">
        <v>39</v>
      </c>
      <c r="C18" s="16" t="s">
        <v>15</v>
      </c>
      <c r="D18" s="16" t="s">
        <v>207</v>
      </c>
      <c r="E18" s="16" t="s">
        <v>30</v>
      </c>
      <c r="F18" s="16" t="s">
        <v>64</v>
      </c>
      <c r="G18" s="16" t="s">
        <v>27</v>
      </c>
      <c r="H18" s="16" t="s">
        <v>209</v>
      </c>
      <c r="I18" s="16" t="s">
        <v>211</v>
      </c>
      <c r="J18" s="17" t="s">
        <v>51</v>
      </c>
      <c r="K18" s="17" t="s">
        <v>217</v>
      </c>
      <c r="L18" s="17" t="s">
        <v>53</v>
      </c>
      <c r="M18" s="18">
        <v>6330500</v>
      </c>
      <c r="N18" s="18">
        <v>0</v>
      </c>
      <c r="O18" s="18">
        <v>0</v>
      </c>
      <c r="P18" s="25">
        <f t="shared" si="2"/>
        <v>0</v>
      </c>
    </row>
    <row r="19" spans="1:16" s="31" customFormat="1" ht="15" customHeight="1" x14ac:dyDescent="0.25">
      <c r="A19" s="27" t="s">
        <v>218</v>
      </c>
      <c r="B19" s="34" t="s">
        <v>0</v>
      </c>
      <c r="C19" s="34" t="s">
        <v>0</v>
      </c>
      <c r="D19" s="34" t="s">
        <v>0</v>
      </c>
      <c r="E19" s="34" t="s">
        <v>0</v>
      </c>
      <c r="F19" s="34" t="s">
        <v>0</v>
      </c>
      <c r="G19" s="34" t="s">
        <v>0</v>
      </c>
      <c r="H19" s="34" t="s">
        <v>0</v>
      </c>
      <c r="I19" s="34" t="s">
        <v>0</v>
      </c>
      <c r="J19" s="34" t="s">
        <v>0</v>
      </c>
      <c r="K19" s="34" t="s">
        <v>0</v>
      </c>
      <c r="L19" s="34" t="s">
        <v>0</v>
      </c>
      <c r="M19" s="29">
        <f>M20</f>
        <v>4880026.5</v>
      </c>
      <c r="N19" s="29">
        <f t="shared" ref="N19:O19" si="8">N20</f>
        <v>3471348.16</v>
      </c>
      <c r="O19" s="29">
        <f t="shared" si="8"/>
        <v>3471348.16</v>
      </c>
      <c r="P19" s="30">
        <f t="shared" si="2"/>
        <v>0.71133797326715342</v>
      </c>
    </row>
    <row r="20" spans="1:16" ht="48.9" customHeight="1" x14ac:dyDescent="0.25">
      <c r="A20" s="4" t="s">
        <v>391</v>
      </c>
      <c r="B20" s="16" t="s">
        <v>39</v>
      </c>
      <c r="C20" s="16" t="s">
        <v>15</v>
      </c>
      <c r="D20" s="16" t="s">
        <v>207</v>
      </c>
      <c r="E20" s="16" t="s">
        <v>30</v>
      </c>
      <c r="F20" s="16" t="s">
        <v>64</v>
      </c>
      <c r="G20" s="16" t="s">
        <v>27</v>
      </c>
      <c r="H20" s="16" t="s">
        <v>209</v>
      </c>
      <c r="I20" s="16" t="s">
        <v>211</v>
      </c>
      <c r="J20" s="17" t="s">
        <v>51</v>
      </c>
      <c r="K20" s="17" t="s">
        <v>219</v>
      </c>
      <c r="L20" s="17" t="s">
        <v>53</v>
      </c>
      <c r="M20" s="18">
        <v>4880026.5</v>
      </c>
      <c r="N20" s="18">
        <v>3471348.16</v>
      </c>
      <c r="O20" s="18">
        <v>3471348.16</v>
      </c>
      <c r="P20" s="25">
        <f t="shared" si="2"/>
        <v>0.71133797326715342</v>
      </c>
    </row>
    <row r="21" spans="1:16" s="31" customFormat="1" ht="48.9" customHeight="1" x14ac:dyDescent="0.25">
      <c r="A21" s="27" t="s">
        <v>41</v>
      </c>
      <c r="B21" s="28" t="s">
        <v>39</v>
      </c>
      <c r="C21" s="28" t="s">
        <v>15</v>
      </c>
      <c r="D21" s="28" t="s">
        <v>42</v>
      </c>
      <c r="E21" s="28" t="s">
        <v>0</v>
      </c>
      <c r="F21" s="28" t="s">
        <v>0</v>
      </c>
      <c r="G21" s="28" t="s">
        <v>0</v>
      </c>
      <c r="H21" s="32" t="s">
        <v>0</v>
      </c>
      <c r="I21" s="32" t="s">
        <v>0</v>
      </c>
      <c r="J21" s="32" t="s">
        <v>0</v>
      </c>
      <c r="K21" s="32" t="s">
        <v>0</v>
      </c>
      <c r="L21" s="32" t="s">
        <v>0</v>
      </c>
      <c r="M21" s="29">
        <f t="shared" ref="M21:O27" si="9">M22</f>
        <v>53581381</v>
      </c>
      <c r="N21" s="29">
        <f t="shared" si="9"/>
        <v>0</v>
      </c>
      <c r="O21" s="29">
        <f t="shared" si="9"/>
        <v>0</v>
      </c>
      <c r="P21" s="30">
        <f t="shared" si="2"/>
        <v>0</v>
      </c>
    </row>
    <row r="22" spans="1:16" s="31" customFormat="1" ht="32.25" customHeight="1" x14ac:dyDescent="0.25">
      <c r="A22" s="27" t="s">
        <v>29</v>
      </c>
      <c r="B22" s="28" t="s">
        <v>39</v>
      </c>
      <c r="C22" s="28" t="s">
        <v>15</v>
      </c>
      <c r="D22" s="28" t="s">
        <v>42</v>
      </c>
      <c r="E22" s="28" t="s">
        <v>30</v>
      </c>
      <c r="F22" s="28" t="s">
        <v>0</v>
      </c>
      <c r="G22" s="28" t="s">
        <v>0</v>
      </c>
      <c r="H22" s="32" t="s">
        <v>0</v>
      </c>
      <c r="I22" s="32" t="s">
        <v>0</v>
      </c>
      <c r="J22" s="32" t="s">
        <v>0</v>
      </c>
      <c r="K22" s="32" t="s">
        <v>0</v>
      </c>
      <c r="L22" s="32" t="s">
        <v>0</v>
      </c>
      <c r="M22" s="29">
        <f t="shared" si="9"/>
        <v>53581381</v>
      </c>
      <c r="N22" s="29">
        <f t="shared" si="9"/>
        <v>0</v>
      </c>
      <c r="O22" s="29">
        <f t="shared" si="9"/>
        <v>0</v>
      </c>
      <c r="P22" s="30">
        <f t="shared" si="2"/>
        <v>0</v>
      </c>
    </row>
    <row r="23" spans="1:16" s="31" customFormat="1" ht="15" customHeight="1" x14ac:dyDescent="0.25">
      <c r="A23" s="33" t="s">
        <v>44</v>
      </c>
      <c r="B23" s="28" t="s">
        <v>39</v>
      </c>
      <c r="C23" s="28" t="s">
        <v>15</v>
      </c>
      <c r="D23" s="28" t="s">
        <v>42</v>
      </c>
      <c r="E23" s="28" t="s">
        <v>30</v>
      </c>
      <c r="F23" s="28" t="s">
        <v>45</v>
      </c>
      <c r="G23" s="28" t="s">
        <v>0</v>
      </c>
      <c r="H23" s="28" t="s">
        <v>0</v>
      </c>
      <c r="I23" s="28" t="s">
        <v>0</v>
      </c>
      <c r="J23" s="28" t="s">
        <v>0</v>
      </c>
      <c r="K23" s="28" t="s">
        <v>0</v>
      </c>
      <c r="L23" s="28" t="s">
        <v>0</v>
      </c>
      <c r="M23" s="29">
        <f t="shared" si="9"/>
        <v>53581381</v>
      </c>
      <c r="N23" s="29">
        <f t="shared" si="9"/>
        <v>0</v>
      </c>
      <c r="O23" s="29">
        <f t="shared" si="9"/>
        <v>0</v>
      </c>
      <c r="P23" s="30">
        <f t="shared" si="2"/>
        <v>0</v>
      </c>
    </row>
    <row r="24" spans="1:16" s="31" customFormat="1" ht="32.25" customHeight="1" x14ac:dyDescent="0.25">
      <c r="A24" s="33" t="s">
        <v>46</v>
      </c>
      <c r="B24" s="28" t="s">
        <v>39</v>
      </c>
      <c r="C24" s="28" t="s">
        <v>15</v>
      </c>
      <c r="D24" s="28" t="s">
        <v>42</v>
      </c>
      <c r="E24" s="28" t="s">
        <v>30</v>
      </c>
      <c r="F24" s="28" t="s">
        <v>45</v>
      </c>
      <c r="G24" s="28" t="s">
        <v>47</v>
      </c>
      <c r="H24" s="28" t="s">
        <v>0</v>
      </c>
      <c r="I24" s="28" t="s">
        <v>0</v>
      </c>
      <c r="J24" s="28" t="s">
        <v>0</v>
      </c>
      <c r="K24" s="28" t="s">
        <v>0</v>
      </c>
      <c r="L24" s="28" t="s">
        <v>0</v>
      </c>
      <c r="M24" s="29">
        <f t="shared" si="9"/>
        <v>53581381</v>
      </c>
      <c r="N24" s="29">
        <f t="shared" si="9"/>
        <v>0</v>
      </c>
      <c r="O24" s="29">
        <f t="shared" si="9"/>
        <v>0</v>
      </c>
      <c r="P24" s="30">
        <f t="shared" si="2"/>
        <v>0</v>
      </c>
    </row>
    <row r="25" spans="1:16" s="31" customFormat="1" ht="48.9" customHeight="1" x14ac:dyDescent="0.25">
      <c r="A25" s="27" t="s">
        <v>48</v>
      </c>
      <c r="B25" s="28" t="s">
        <v>39</v>
      </c>
      <c r="C25" s="28" t="s">
        <v>15</v>
      </c>
      <c r="D25" s="28" t="s">
        <v>42</v>
      </c>
      <c r="E25" s="28" t="s">
        <v>30</v>
      </c>
      <c r="F25" s="28" t="s">
        <v>45</v>
      </c>
      <c r="G25" s="28" t="s">
        <v>47</v>
      </c>
      <c r="H25" s="28" t="s">
        <v>49</v>
      </c>
      <c r="I25" s="32" t="s">
        <v>0</v>
      </c>
      <c r="J25" s="32" t="s">
        <v>0</v>
      </c>
      <c r="K25" s="32" t="s">
        <v>0</v>
      </c>
      <c r="L25" s="32" t="s">
        <v>0</v>
      </c>
      <c r="M25" s="29">
        <f t="shared" si="9"/>
        <v>53581381</v>
      </c>
      <c r="N25" s="29">
        <f t="shared" si="9"/>
        <v>0</v>
      </c>
      <c r="O25" s="29">
        <f t="shared" si="9"/>
        <v>0</v>
      </c>
      <c r="P25" s="30">
        <f t="shared" si="2"/>
        <v>0</v>
      </c>
    </row>
    <row r="26" spans="1:16" s="31" customFormat="1" ht="64.5" customHeight="1" x14ac:dyDescent="0.25">
      <c r="A26" s="27" t="s">
        <v>210</v>
      </c>
      <c r="B26" s="28" t="s">
        <v>39</v>
      </c>
      <c r="C26" s="28" t="s">
        <v>15</v>
      </c>
      <c r="D26" s="28" t="s">
        <v>42</v>
      </c>
      <c r="E26" s="28" t="s">
        <v>30</v>
      </c>
      <c r="F26" s="28" t="s">
        <v>45</v>
      </c>
      <c r="G26" s="28" t="s">
        <v>47</v>
      </c>
      <c r="H26" s="28" t="s">
        <v>49</v>
      </c>
      <c r="I26" s="28" t="s">
        <v>211</v>
      </c>
      <c r="J26" s="28" t="s">
        <v>0</v>
      </c>
      <c r="K26" s="28" t="s">
        <v>0</v>
      </c>
      <c r="L26" s="28" t="s">
        <v>0</v>
      </c>
      <c r="M26" s="29">
        <f t="shared" si="9"/>
        <v>53581381</v>
      </c>
      <c r="N26" s="29">
        <f t="shared" si="9"/>
        <v>0</v>
      </c>
      <c r="O26" s="29">
        <f t="shared" si="9"/>
        <v>0</v>
      </c>
      <c r="P26" s="30">
        <f t="shared" si="2"/>
        <v>0</v>
      </c>
    </row>
    <row r="27" spans="1:16" s="31" customFormat="1" ht="32.25" customHeight="1" x14ac:dyDescent="0.25">
      <c r="A27" s="27" t="s">
        <v>215</v>
      </c>
      <c r="B27" s="34" t="s">
        <v>0</v>
      </c>
      <c r="C27" s="34" t="s">
        <v>0</v>
      </c>
      <c r="D27" s="34" t="s">
        <v>0</v>
      </c>
      <c r="E27" s="34" t="s">
        <v>0</v>
      </c>
      <c r="F27" s="34" t="s">
        <v>0</v>
      </c>
      <c r="G27" s="34" t="s">
        <v>0</v>
      </c>
      <c r="H27" s="34" t="s">
        <v>0</v>
      </c>
      <c r="I27" s="34" t="s">
        <v>0</v>
      </c>
      <c r="J27" s="34" t="s">
        <v>0</v>
      </c>
      <c r="K27" s="34" t="s">
        <v>0</v>
      </c>
      <c r="L27" s="34" t="s">
        <v>0</v>
      </c>
      <c r="M27" s="29">
        <f t="shared" si="9"/>
        <v>53581381</v>
      </c>
      <c r="N27" s="29">
        <f t="shared" si="9"/>
        <v>0</v>
      </c>
      <c r="O27" s="29">
        <f t="shared" si="9"/>
        <v>0</v>
      </c>
      <c r="P27" s="30">
        <f t="shared" si="2"/>
        <v>0</v>
      </c>
    </row>
    <row r="28" spans="1:16" ht="64.5" customHeight="1" x14ac:dyDescent="0.25">
      <c r="A28" s="4" t="s">
        <v>220</v>
      </c>
      <c r="B28" s="16" t="s">
        <v>39</v>
      </c>
      <c r="C28" s="16" t="s">
        <v>15</v>
      </c>
      <c r="D28" s="16" t="s">
        <v>42</v>
      </c>
      <c r="E28" s="16" t="s">
        <v>30</v>
      </c>
      <c r="F28" s="16" t="s">
        <v>45</v>
      </c>
      <c r="G28" s="16" t="s">
        <v>47</v>
      </c>
      <c r="H28" s="16" t="s">
        <v>49</v>
      </c>
      <c r="I28" s="16" t="s">
        <v>211</v>
      </c>
      <c r="J28" s="17" t="s">
        <v>51</v>
      </c>
      <c r="K28" s="17" t="s">
        <v>221</v>
      </c>
      <c r="L28" s="17">
        <v>2020</v>
      </c>
      <c r="M28" s="18">
        <v>53581381</v>
      </c>
      <c r="N28" s="18">
        <v>0</v>
      </c>
      <c r="O28" s="18">
        <v>0</v>
      </c>
      <c r="P28" s="25">
        <f t="shared" si="2"/>
        <v>0</v>
      </c>
    </row>
    <row r="29" spans="1:16" s="31" customFormat="1" ht="64.5" customHeight="1" x14ac:dyDescent="0.25">
      <c r="A29" s="27" t="s">
        <v>222</v>
      </c>
      <c r="B29" s="28" t="s">
        <v>113</v>
      </c>
      <c r="C29" s="28" t="s">
        <v>0</v>
      </c>
      <c r="D29" s="28" t="s">
        <v>0</v>
      </c>
      <c r="E29" s="28" t="s">
        <v>0</v>
      </c>
      <c r="F29" s="28" t="s">
        <v>0</v>
      </c>
      <c r="G29" s="28" t="s">
        <v>0</v>
      </c>
      <c r="H29" s="32" t="s">
        <v>0</v>
      </c>
      <c r="I29" s="32" t="s">
        <v>0</v>
      </c>
      <c r="J29" s="32" t="s">
        <v>0</v>
      </c>
      <c r="K29" s="32" t="s">
        <v>0</v>
      </c>
      <c r="L29" s="32" t="s">
        <v>0</v>
      </c>
      <c r="M29" s="29">
        <f t="shared" ref="M29:O34" si="10">M30</f>
        <v>11800000</v>
      </c>
      <c r="N29" s="29">
        <f t="shared" si="10"/>
        <v>3718964.01</v>
      </c>
      <c r="O29" s="29">
        <f t="shared" si="10"/>
        <v>3718964.01</v>
      </c>
      <c r="P29" s="30">
        <f t="shared" si="2"/>
        <v>0.31516644152542372</v>
      </c>
    </row>
    <row r="30" spans="1:16" s="31" customFormat="1" ht="112.35" customHeight="1" x14ac:dyDescent="0.25">
      <c r="A30" s="27" t="s">
        <v>223</v>
      </c>
      <c r="B30" s="28" t="s">
        <v>113</v>
      </c>
      <c r="C30" s="28" t="s">
        <v>28</v>
      </c>
      <c r="D30" s="28" t="s">
        <v>224</v>
      </c>
      <c r="E30" s="28" t="s">
        <v>0</v>
      </c>
      <c r="F30" s="28" t="s">
        <v>0</v>
      </c>
      <c r="G30" s="28" t="s">
        <v>0</v>
      </c>
      <c r="H30" s="32" t="s">
        <v>0</v>
      </c>
      <c r="I30" s="32" t="s">
        <v>0</v>
      </c>
      <c r="J30" s="32" t="s">
        <v>0</v>
      </c>
      <c r="K30" s="32" t="s">
        <v>0</v>
      </c>
      <c r="L30" s="32" t="s">
        <v>0</v>
      </c>
      <c r="M30" s="29">
        <f t="shared" si="10"/>
        <v>11800000</v>
      </c>
      <c r="N30" s="29">
        <f t="shared" si="10"/>
        <v>3718964.01</v>
      </c>
      <c r="O30" s="29">
        <f t="shared" si="10"/>
        <v>3718964.01</v>
      </c>
      <c r="P30" s="30">
        <f t="shared" si="2"/>
        <v>0.31516644152542372</v>
      </c>
    </row>
    <row r="31" spans="1:16" s="31" customFormat="1" ht="32.25" customHeight="1" x14ac:dyDescent="0.25">
      <c r="A31" s="27" t="s">
        <v>225</v>
      </c>
      <c r="B31" s="28" t="s">
        <v>113</v>
      </c>
      <c r="C31" s="28" t="s">
        <v>28</v>
      </c>
      <c r="D31" s="28" t="s">
        <v>224</v>
      </c>
      <c r="E31" s="28" t="s">
        <v>226</v>
      </c>
      <c r="F31" s="28" t="s">
        <v>0</v>
      </c>
      <c r="G31" s="28" t="s">
        <v>0</v>
      </c>
      <c r="H31" s="32" t="s">
        <v>0</v>
      </c>
      <c r="I31" s="32" t="s">
        <v>0</v>
      </c>
      <c r="J31" s="32" t="s">
        <v>0</v>
      </c>
      <c r="K31" s="32" t="s">
        <v>0</v>
      </c>
      <c r="L31" s="32" t="s">
        <v>0</v>
      </c>
      <c r="M31" s="29">
        <f t="shared" si="10"/>
        <v>11800000</v>
      </c>
      <c r="N31" s="29">
        <f t="shared" si="10"/>
        <v>3718964.01</v>
      </c>
      <c r="O31" s="29">
        <f t="shared" si="10"/>
        <v>3718964.01</v>
      </c>
      <c r="P31" s="30">
        <f t="shared" si="2"/>
        <v>0.31516644152542372</v>
      </c>
    </row>
    <row r="32" spans="1:16" s="31" customFormat="1" ht="15" customHeight="1" x14ac:dyDescent="0.25">
      <c r="A32" s="33" t="s">
        <v>227</v>
      </c>
      <c r="B32" s="28" t="s">
        <v>113</v>
      </c>
      <c r="C32" s="28" t="s">
        <v>28</v>
      </c>
      <c r="D32" s="28" t="s">
        <v>224</v>
      </c>
      <c r="E32" s="28" t="s">
        <v>226</v>
      </c>
      <c r="F32" s="28" t="s">
        <v>228</v>
      </c>
      <c r="G32" s="28" t="s">
        <v>0</v>
      </c>
      <c r="H32" s="28" t="s">
        <v>0</v>
      </c>
      <c r="I32" s="28" t="s">
        <v>0</v>
      </c>
      <c r="J32" s="28" t="s">
        <v>0</v>
      </c>
      <c r="K32" s="28" t="s">
        <v>0</v>
      </c>
      <c r="L32" s="28" t="s">
        <v>0</v>
      </c>
      <c r="M32" s="29">
        <f t="shared" si="10"/>
        <v>11800000</v>
      </c>
      <c r="N32" s="29">
        <f t="shared" si="10"/>
        <v>3718964.01</v>
      </c>
      <c r="O32" s="29">
        <f t="shared" si="10"/>
        <v>3718964.01</v>
      </c>
      <c r="P32" s="30">
        <f t="shared" si="2"/>
        <v>0.31516644152542372</v>
      </c>
    </row>
    <row r="33" spans="1:16" s="31" customFormat="1" ht="32.25" customHeight="1" x14ac:dyDescent="0.25">
      <c r="A33" s="33" t="s">
        <v>229</v>
      </c>
      <c r="B33" s="28" t="s">
        <v>113</v>
      </c>
      <c r="C33" s="28" t="s">
        <v>28</v>
      </c>
      <c r="D33" s="28" t="s">
        <v>224</v>
      </c>
      <c r="E33" s="28" t="s">
        <v>226</v>
      </c>
      <c r="F33" s="28" t="s">
        <v>228</v>
      </c>
      <c r="G33" s="28" t="s">
        <v>64</v>
      </c>
      <c r="H33" s="28" t="s">
        <v>0</v>
      </c>
      <c r="I33" s="28" t="s">
        <v>0</v>
      </c>
      <c r="J33" s="28" t="s">
        <v>0</v>
      </c>
      <c r="K33" s="28" t="s">
        <v>0</v>
      </c>
      <c r="L33" s="28" t="s">
        <v>0</v>
      </c>
      <c r="M33" s="29">
        <f t="shared" si="10"/>
        <v>11800000</v>
      </c>
      <c r="N33" s="29">
        <f t="shared" si="10"/>
        <v>3718964.01</v>
      </c>
      <c r="O33" s="29">
        <f t="shared" si="10"/>
        <v>3718964.01</v>
      </c>
      <c r="P33" s="30">
        <f t="shared" si="2"/>
        <v>0.31516644152542372</v>
      </c>
    </row>
    <row r="34" spans="1:16" s="31" customFormat="1" ht="15" customHeight="1" x14ac:dyDescent="0.25">
      <c r="A34" s="27" t="s">
        <v>227</v>
      </c>
      <c r="B34" s="28" t="s">
        <v>113</v>
      </c>
      <c r="C34" s="28" t="s">
        <v>28</v>
      </c>
      <c r="D34" s="28" t="s">
        <v>224</v>
      </c>
      <c r="E34" s="28" t="s">
        <v>226</v>
      </c>
      <c r="F34" s="28" t="s">
        <v>228</v>
      </c>
      <c r="G34" s="28" t="s">
        <v>64</v>
      </c>
      <c r="H34" s="28" t="s">
        <v>230</v>
      </c>
      <c r="I34" s="32" t="s">
        <v>0</v>
      </c>
      <c r="J34" s="32" t="s">
        <v>0</v>
      </c>
      <c r="K34" s="32" t="s">
        <v>0</v>
      </c>
      <c r="L34" s="32" t="s">
        <v>0</v>
      </c>
      <c r="M34" s="29">
        <f t="shared" si="10"/>
        <v>11800000</v>
      </c>
      <c r="N34" s="29">
        <f t="shared" si="10"/>
        <v>3718964.01</v>
      </c>
      <c r="O34" s="29">
        <f t="shared" si="10"/>
        <v>3718964.01</v>
      </c>
      <c r="P34" s="30">
        <f t="shared" si="2"/>
        <v>0.31516644152542372</v>
      </c>
    </row>
    <row r="35" spans="1:16" s="31" customFormat="1" ht="64.5" customHeight="1" x14ac:dyDescent="0.25">
      <c r="A35" s="27" t="s">
        <v>210</v>
      </c>
      <c r="B35" s="28" t="s">
        <v>113</v>
      </c>
      <c r="C35" s="28" t="s">
        <v>28</v>
      </c>
      <c r="D35" s="28" t="s">
        <v>224</v>
      </c>
      <c r="E35" s="28" t="s">
        <v>226</v>
      </c>
      <c r="F35" s="28" t="s">
        <v>228</v>
      </c>
      <c r="G35" s="28" t="s">
        <v>64</v>
      </c>
      <c r="H35" s="28" t="s">
        <v>230</v>
      </c>
      <c r="I35" s="28" t="s">
        <v>211</v>
      </c>
      <c r="J35" s="28" t="s">
        <v>0</v>
      </c>
      <c r="K35" s="28" t="s">
        <v>0</v>
      </c>
      <c r="L35" s="28" t="s">
        <v>0</v>
      </c>
      <c r="M35" s="29">
        <f>M36+M38</f>
        <v>11800000</v>
      </c>
      <c r="N35" s="29">
        <f t="shared" ref="N35:O35" si="11">N36+N38</f>
        <v>3718964.01</v>
      </c>
      <c r="O35" s="29">
        <f t="shared" si="11"/>
        <v>3718964.01</v>
      </c>
      <c r="P35" s="30">
        <f t="shared" si="2"/>
        <v>0.31516644152542372</v>
      </c>
    </row>
    <row r="36" spans="1:16" s="31" customFormat="1" ht="15" customHeight="1" x14ac:dyDescent="0.25">
      <c r="A36" s="27" t="s">
        <v>392</v>
      </c>
      <c r="B36" s="34" t="s">
        <v>0</v>
      </c>
      <c r="C36" s="34" t="s">
        <v>0</v>
      </c>
      <c r="D36" s="34" t="s">
        <v>0</v>
      </c>
      <c r="E36" s="34" t="s">
        <v>0</v>
      </c>
      <c r="F36" s="34" t="s">
        <v>0</v>
      </c>
      <c r="G36" s="34" t="s">
        <v>0</v>
      </c>
      <c r="H36" s="34" t="s">
        <v>0</v>
      </c>
      <c r="I36" s="34" t="s">
        <v>0</v>
      </c>
      <c r="J36" s="34" t="s">
        <v>0</v>
      </c>
      <c r="K36" s="34" t="s">
        <v>0</v>
      </c>
      <c r="L36" s="34" t="s">
        <v>0</v>
      </c>
      <c r="M36" s="29">
        <f>M37</f>
        <v>5735506.9000000004</v>
      </c>
      <c r="N36" s="29">
        <f t="shared" ref="N36:O36" si="12">N37</f>
        <v>0</v>
      </c>
      <c r="O36" s="29">
        <f t="shared" si="12"/>
        <v>0</v>
      </c>
      <c r="P36" s="30">
        <f t="shared" si="2"/>
        <v>0</v>
      </c>
    </row>
    <row r="37" spans="1:16" ht="32.25" customHeight="1" x14ac:dyDescent="0.25">
      <c r="A37" s="4" t="s">
        <v>231</v>
      </c>
      <c r="B37" s="16" t="s">
        <v>113</v>
      </c>
      <c r="C37" s="16" t="s">
        <v>28</v>
      </c>
      <c r="D37" s="16" t="s">
        <v>224</v>
      </c>
      <c r="E37" s="16" t="s">
        <v>226</v>
      </c>
      <c r="F37" s="16" t="s">
        <v>228</v>
      </c>
      <c r="G37" s="16" t="s">
        <v>64</v>
      </c>
      <c r="H37" s="16" t="s">
        <v>230</v>
      </c>
      <c r="I37" s="16" t="s">
        <v>211</v>
      </c>
      <c r="J37" s="17" t="s">
        <v>232</v>
      </c>
      <c r="K37" s="17" t="s">
        <v>233</v>
      </c>
      <c r="L37" s="17" t="s">
        <v>53</v>
      </c>
      <c r="M37" s="18">
        <v>5735506.9000000004</v>
      </c>
      <c r="N37" s="18">
        <v>0</v>
      </c>
      <c r="O37" s="18">
        <v>0</v>
      </c>
      <c r="P37" s="25">
        <f t="shared" si="2"/>
        <v>0</v>
      </c>
    </row>
    <row r="38" spans="1:16" s="31" customFormat="1" ht="15.6" x14ac:dyDescent="0.25">
      <c r="A38" s="27" t="s">
        <v>234</v>
      </c>
      <c r="B38" s="34" t="s">
        <v>0</v>
      </c>
      <c r="C38" s="34" t="s">
        <v>0</v>
      </c>
      <c r="D38" s="34" t="s">
        <v>0</v>
      </c>
      <c r="E38" s="34" t="s">
        <v>0</v>
      </c>
      <c r="F38" s="34" t="s">
        <v>0</v>
      </c>
      <c r="G38" s="34" t="s">
        <v>0</v>
      </c>
      <c r="H38" s="34" t="s">
        <v>0</v>
      </c>
      <c r="I38" s="34" t="s">
        <v>0</v>
      </c>
      <c r="J38" s="34" t="s">
        <v>0</v>
      </c>
      <c r="K38" s="34" t="s">
        <v>0</v>
      </c>
      <c r="L38" s="34" t="s">
        <v>0</v>
      </c>
      <c r="M38" s="29">
        <f>M39</f>
        <v>6064493.0999999996</v>
      </c>
      <c r="N38" s="29">
        <f t="shared" ref="N38:O38" si="13">N39</f>
        <v>3718964.01</v>
      </c>
      <c r="O38" s="29">
        <f t="shared" si="13"/>
        <v>3718964.01</v>
      </c>
      <c r="P38" s="30">
        <f t="shared" si="2"/>
        <v>0.61323575584577716</v>
      </c>
    </row>
    <row r="39" spans="1:16" ht="32.25" customHeight="1" x14ac:dyDescent="0.25">
      <c r="A39" s="4" t="s">
        <v>235</v>
      </c>
      <c r="B39" s="16" t="s">
        <v>113</v>
      </c>
      <c r="C39" s="16" t="s">
        <v>28</v>
      </c>
      <c r="D39" s="16" t="s">
        <v>224</v>
      </c>
      <c r="E39" s="16" t="s">
        <v>226</v>
      </c>
      <c r="F39" s="16" t="s">
        <v>228</v>
      </c>
      <c r="G39" s="16" t="s">
        <v>64</v>
      </c>
      <c r="H39" s="16" t="s">
        <v>230</v>
      </c>
      <c r="I39" s="16" t="s">
        <v>211</v>
      </c>
      <c r="J39" s="17" t="s">
        <v>236</v>
      </c>
      <c r="K39" s="17" t="s">
        <v>15</v>
      </c>
      <c r="L39" s="17" t="s">
        <v>37</v>
      </c>
      <c r="M39" s="18">
        <v>6064493.0999999996</v>
      </c>
      <c r="N39" s="18">
        <v>3718964.01</v>
      </c>
      <c r="O39" s="18">
        <v>3718964.01</v>
      </c>
      <c r="P39" s="25">
        <f t="shared" si="2"/>
        <v>0.61323575584577716</v>
      </c>
    </row>
    <row r="40" spans="1:16" s="31" customFormat="1" ht="64.5" customHeight="1" x14ac:dyDescent="0.25">
      <c r="A40" s="27" t="s">
        <v>58</v>
      </c>
      <c r="B40" s="28" t="s">
        <v>24</v>
      </c>
      <c r="C40" s="28" t="s">
        <v>0</v>
      </c>
      <c r="D40" s="28" t="s">
        <v>0</v>
      </c>
      <c r="E40" s="28" t="s">
        <v>0</v>
      </c>
      <c r="F40" s="28" t="s">
        <v>0</v>
      </c>
      <c r="G40" s="28" t="s">
        <v>0</v>
      </c>
      <c r="H40" s="32" t="s">
        <v>0</v>
      </c>
      <c r="I40" s="32" t="s">
        <v>0</v>
      </c>
      <c r="J40" s="32" t="s">
        <v>0</v>
      </c>
      <c r="K40" s="32" t="s">
        <v>0</v>
      </c>
      <c r="L40" s="32" t="s">
        <v>0</v>
      </c>
      <c r="M40" s="29">
        <f>M41+M49+M81</f>
        <v>317797790.69</v>
      </c>
      <c r="N40" s="29">
        <f t="shared" ref="N40:O40" si="14">N41+N49+N81</f>
        <v>36130453.560000002</v>
      </c>
      <c r="O40" s="29">
        <f t="shared" si="14"/>
        <v>36130453.560000002</v>
      </c>
      <c r="P40" s="30">
        <f t="shared" si="2"/>
        <v>0.11369007154377585</v>
      </c>
    </row>
    <row r="41" spans="1:16" s="31" customFormat="1" ht="32.25" customHeight="1" x14ac:dyDescent="0.25">
      <c r="A41" s="27" t="s">
        <v>237</v>
      </c>
      <c r="B41" s="28" t="s">
        <v>24</v>
      </c>
      <c r="C41" s="28" t="s">
        <v>28</v>
      </c>
      <c r="D41" s="28" t="s">
        <v>238</v>
      </c>
      <c r="E41" s="28" t="s">
        <v>0</v>
      </c>
      <c r="F41" s="28" t="s">
        <v>0</v>
      </c>
      <c r="G41" s="28" t="s">
        <v>0</v>
      </c>
      <c r="H41" s="32" t="s">
        <v>0</v>
      </c>
      <c r="I41" s="32" t="s">
        <v>0</v>
      </c>
      <c r="J41" s="32" t="s">
        <v>0</v>
      </c>
      <c r="K41" s="32" t="s">
        <v>0</v>
      </c>
      <c r="L41" s="32" t="s">
        <v>0</v>
      </c>
      <c r="M41" s="29">
        <f t="shared" ref="M41:O47" si="15">M42</f>
        <v>21512728</v>
      </c>
      <c r="N41" s="29">
        <f t="shared" si="15"/>
        <v>610763.34</v>
      </c>
      <c r="O41" s="29">
        <f t="shared" si="15"/>
        <v>610763.34</v>
      </c>
      <c r="P41" s="30">
        <f t="shared" si="2"/>
        <v>2.8390789861704194E-2</v>
      </c>
    </row>
    <row r="42" spans="1:16" s="31" customFormat="1" ht="64.5" customHeight="1" x14ac:dyDescent="0.25">
      <c r="A42" s="27" t="s">
        <v>60</v>
      </c>
      <c r="B42" s="28" t="s">
        <v>24</v>
      </c>
      <c r="C42" s="28" t="s">
        <v>28</v>
      </c>
      <c r="D42" s="28" t="s">
        <v>238</v>
      </c>
      <c r="E42" s="28" t="s">
        <v>61</v>
      </c>
      <c r="F42" s="28" t="s">
        <v>0</v>
      </c>
      <c r="G42" s="28" t="s">
        <v>0</v>
      </c>
      <c r="H42" s="32" t="s">
        <v>0</v>
      </c>
      <c r="I42" s="32" t="s">
        <v>0</v>
      </c>
      <c r="J42" s="32" t="s">
        <v>0</v>
      </c>
      <c r="K42" s="32" t="s">
        <v>0</v>
      </c>
      <c r="L42" s="32" t="s">
        <v>0</v>
      </c>
      <c r="M42" s="29">
        <f t="shared" si="15"/>
        <v>21512728</v>
      </c>
      <c r="N42" s="29">
        <f t="shared" si="15"/>
        <v>610763.34</v>
      </c>
      <c r="O42" s="29">
        <f t="shared" si="15"/>
        <v>610763.34</v>
      </c>
      <c r="P42" s="30">
        <f t="shared" si="2"/>
        <v>2.8390789861704194E-2</v>
      </c>
    </row>
    <row r="43" spans="1:16" s="31" customFormat="1" ht="15" customHeight="1" x14ac:dyDescent="0.25">
      <c r="A43" s="33" t="s">
        <v>63</v>
      </c>
      <c r="B43" s="28" t="s">
        <v>24</v>
      </c>
      <c r="C43" s="28" t="s">
        <v>28</v>
      </c>
      <c r="D43" s="28" t="s">
        <v>238</v>
      </c>
      <c r="E43" s="28" t="s">
        <v>61</v>
      </c>
      <c r="F43" s="28" t="s">
        <v>64</v>
      </c>
      <c r="G43" s="28" t="s">
        <v>0</v>
      </c>
      <c r="H43" s="28" t="s">
        <v>0</v>
      </c>
      <c r="I43" s="28" t="s">
        <v>0</v>
      </c>
      <c r="J43" s="28" t="s">
        <v>0</v>
      </c>
      <c r="K43" s="28" t="s">
        <v>0</v>
      </c>
      <c r="L43" s="28" t="s">
        <v>0</v>
      </c>
      <c r="M43" s="29">
        <f t="shared" si="15"/>
        <v>21512728</v>
      </c>
      <c r="N43" s="29">
        <f t="shared" si="15"/>
        <v>610763.34</v>
      </c>
      <c r="O43" s="29">
        <f t="shared" si="15"/>
        <v>610763.34</v>
      </c>
      <c r="P43" s="30">
        <f t="shared" si="2"/>
        <v>2.8390789861704194E-2</v>
      </c>
    </row>
    <row r="44" spans="1:16" s="31" customFormat="1" ht="32.25" customHeight="1" x14ac:dyDescent="0.25">
      <c r="A44" s="33" t="s">
        <v>239</v>
      </c>
      <c r="B44" s="28" t="s">
        <v>24</v>
      </c>
      <c r="C44" s="28" t="s">
        <v>28</v>
      </c>
      <c r="D44" s="28" t="s">
        <v>238</v>
      </c>
      <c r="E44" s="28" t="s">
        <v>61</v>
      </c>
      <c r="F44" s="28" t="s">
        <v>64</v>
      </c>
      <c r="G44" s="28" t="s">
        <v>64</v>
      </c>
      <c r="H44" s="28" t="s">
        <v>0</v>
      </c>
      <c r="I44" s="28" t="s">
        <v>0</v>
      </c>
      <c r="J44" s="28" t="s">
        <v>0</v>
      </c>
      <c r="K44" s="28" t="s">
        <v>0</v>
      </c>
      <c r="L44" s="28" t="s">
        <v>0</v>
      </c>
      <c r="M44" s="29">
        <f t="shared" si="15"/>
        <v>21512728</v>
      </c>
      <c r="N44" s="29">
        <f t="shared" si="15"/>
        <v>610763.34</v>
      </c>
      <c r="O44" s="29">
        <f t="shared" si="15"/>
        <v>610763.34</v>
      </c>
      <c r="P44" s="30">
        <f t="shared" si="2"/>
        <v>2.8390789861704194E-2</v>
      </c>
    </row>
    <row r="45" spans="1:16" s="31" customFormat="1" ht="48.9" customHeight="1" x14ac:dyDescent="0.25">
      <c r="A45" s="27" t="s">
        <v>240</v>
      </c>
      <c r="B45" s="28" t="s">
        <v>24</v>
      </c>
      <c r="C45" s="28" t="s">
        <v>28</v>
      </c>
      <c r="D45" s="28" t="s">
        <v>238</v>
      </c>
      <c r="E45" s="28" t="s">
        <v>61</v>
      </c>
      <c r="F45" s="28" t="s">
        <v>64</v>
      </c>
      <c r="G45" s="28" t="s">
        <v>64</v>
      </c>
      <c r="H45" s="28" t="s">
        <v>241</v>
      </c>
      <c r="I45" s="32" t="s">
        <v>0</v>
      </c>
      <c r="J45" s="32" t="s">
        <v>0</v>
      </c>
      <c r="K45" s="32" t="s">
        <v>0</v>
      </c>
      <c r="L45" s="32" t="s">
        <v>0</v>
      </c>
      <c r="M45" s="29">
        <f t="shared" si="15"/>
        <v>21512728</v>
      </c>
      <c r="N45" s="29">
        <f t="shared" si="15"/>
        <v>610763.34</v>
      </c>
      <c r="O45" s="29">
        <f t="shared" si="15"/>
        <v>610763.34</v>
      </c>
      <c r="P45" s="30">
        <f t="shared" si="2"/>
        <v>2.8390789861704194E-2</v>
      </c>
    </row>
    <row r="46" spans="1:16" s="31" customFormat="1" ht="64.5" customHeight="1" x14ac:dyDescent="0.25">
      <c r="A46" s="27" t="s">
        <v>210</v>
      </c>
      <c r="B46" s="28" t="s">
        <v>24</v>
      </c>
      <c r="C46" s="28" t="s">
        <v>28</v>
      </c>
      <c r="D46" s="28" t="s">
        <v>238</v>
      </c>
      <c r="E46" s="28" t="s">
        <v>61</v>
      </c>
      <c r="F46" s="28" t="s">
        <v>64</v>
      </c>
      <c r="G46" s="28" t="s">
        <v>64</v>
      </c>
      <c r="H46" s="28" t="s">
        <v>241</v>
      </c>
      <c r="I46" s="28" t="s">
        <v>211</v>
      </c>
      <c r="J46" s="28" t="s">
        <v>0</v>
      </c>
      <c r="K46" s="28" t="s">
        <v>0</v>
      </c>
      <c r="L46" s="28" t="s">
        <v>0</v>
      </c>
      <c r="M46" s="29">
        <f t="shared" si="15"/>
        <v>21512728</v>
      </c>
      <c r="N46" s="29">
        <f t="shared" si="15"/>
        <v>610763.34</v>
      </c>
      <c r="O46" s="29">
        <f t="shared" si="15"/>
        <v>610763.34</v>
      </c>
      <c r="P46" s="30">
        <f t="shared" si="2"/>
        <v>2.8390789861704194E-2</v>
      </c>
    </row>
    <row r="47" spans="1:16" s="31" customFormat="1" ht="32.25" customHeight="1" x14ac:dyDescent="0.25">
      <c r="A47" s="27" t="s">
        <v>242</v>
      </c>
      <c r="B47" s="34" t="s">
        <v>0</v>
      </c>
      <c r="C47" s="34" t="s">
        <v>0</v>
      </c>
      <c r="D47" s="34" t="s">
        <v>0</v>
      </c>
      <c r="E47" s="34" t="s">
        <v>0</v>
      </c>
      <c r="F47" s="34" t="s">
        <v>0</v>
      </c>
      <c r="G47" s="34" t="s">
        <v>0</v>
      </c>
      <c r="H47" s="34" t="s">
        <v>0</v>
      </c>
      <c r="I47" s="34" t="s">
        <v>0</v>
      </c>
      <c r="J47" s="34" t="s">
        <v>0</v>
      </c>
      <c r="K47" s="34" t="s">
        <v>0</v>
      </c>
      <c r="L47" s="34" t="s">
        <v>0</v>
      </c>
      <c r="M47" s="29">
        <f t="shared" si="15"/>
        <v>21512728</v>
      </c>
      <c r="N47" s="29">
        <f t="shared" si="15"/>
        <v>610763.34</v>
      </c>
      <c r="O47" s="29">
        <f t="shared" si="15"/>
        <v>610763.34</v>
      </c>
      <c r="P47" s="30">
        <f t="shared" si="2"/>
        <v>2.8390789861704194E-2</v>
      </c>
    </row>
    <row r="48" spans="1:16" ht="118.8" x14ac:dyDescent="0.25">
      <c r="A48" s="4" t="s">
        <v>243</v>
      </c>
      <c r="B48" s="16" t="s">
        <v>24</v>
      </c>
      <c r="C48" s="16" t="s">
        <v>28</v>
      </c>
      <c r="D48" s="16" t="s">
        <v>238</v>
      </c>
      <c r="E48" s="16" t="s">
        <v>61</v>
      </c>
      <c r="F48" s="16" t="s">
        <v>64</v>
      </c>
      <c r="G48" s="16" t="s">
        <v>64</v>
      </c>
      <c r="H48" s="16" t="s">
        <v>241</v>
      </c>
      <c r="I48" s="16" t="s">
        <v>211</v>
      </c>
      <c r="J48" s="17" t="s">
        <v>443</v>
      </c>
      <c r="K48" s="17" t="s">
        <v>442</v>
      </c>
      <c r="L48" s="17" t="s">
        <v>53</v>
      </c>
      <c r="M48" s="18">
        <v>21512728</v>
      </c>
      <c r="N48" s="18">
        <v>610763.34</v>
      </c>
      <c r="O48" s="18">
        <v>610763.34</v>
      </c>
      <c r="P48" s="25">
        <f t="shared" si="2"/>
        <v>2.8390789861704194E-2</v>
      </c>
    </row>
    <row r="49" spans="1:16" s="31" customFormat="1" ht="15" customHeight="1" x14ac:dyDescent="0.25">
      <c r="A49" s="27" t="s">
        <v>244</v>
      </c>
      <c r="B49" s="28" t="s">
        <v>24</v>
      </c>
      <c r="C49" s="28" t="s">
        <v>13</v>
      </c>
      <c r="D49" s="28" t="s">
        <v>0</v>
      </c>
      <c r="E49" s="28" t="s">
        <v>0</v>
      </c>
      <c r="F49" s="28" t="s">
        <v>0</v>
      </c>
      <c r="G49" s="28" t="s">
        <v>0</v>
      </c>
      <c r="H49" s="32" t="s">
        <v>0</v>
      </c>
      <c r="I49" s="32" t="s">
        <v>0</v>
      </c>
      <c r="J49" s="32" t="s">
        <v>0</v>
      </c>
      <c r="K49" s="32" t="s">
        <v>0</v>
      </c>
      <c r="L49" s="32" t="s">
        <v>0</v>
      </c>
      <c r="M49" s="29">
        <f t="shared" ref="M49:O54" si="16">M50</f>
        <v>30000000</v>
      </c>
      <c r="N49" s="29">
        <f t="shared" si="16"/>
        <v>0</v>
      </c>
      <c r="O49" s="29">
        <f t="shared" si="16"/>
        <v>0</v>
      </c>
      <c r="P49" s="30">
        <f t="shared" si="2"/>
        <v>0</v>
      </c>
    </row>
    <row r="50" spans="1:16" s="31" customFormat="1" ht="64.5" customHeight="1" x14ac:dyDescent="0.25">
      <c r="A50" s="27" t="s">
        <v>245</v>
      </c>
      <c r="B50" s="28" t="s">
        <v>24</v>
      </c>
      <c r="C50" s="28" t="s">
        <v>13</v>
      </c>
      <c r="D50" s="28" t="s">
        <v>246</v>
      </c>
      <c r="E50" s="28" t="s">
        <v>0</v>
      </c>
      <c r="F50" s="28" t="s">
        <v>0</v>
      </c>
      <c r="G50" s="28" t="s">
        <v>0</v>
      </c>
      <c r="H50" s="32" t="s">
        <v>0</v>
      </c>
      <c r="I50" s="32" t="s">
        <v>0</v>
      </c>
      <c r="J50" s="32" t="s">
        <v>0</v>
      </c>
      <c r="K50" s="32" t="s">
        <v>0</v>
      </c>
      <c r="L50" s="32" t="s">
        <v>0</v>
      </c>
      <c r="M50" s="29">
        <f t="shared" si="16"/>
        <v>30000000</v>
      </c>
      <c r="N50" s="29">
        <f t="shared" si="16"/>
        <v>0</v>
      </c>
      <c r="O50" s="29">
        <f t="shared" si="16"/>
        <v>0</v>
      </c>
      <c r="P50" s="30">
        <f t="shared" si="2"/>
        <v>0</v>
      </c>
    </row>
    <row r="51" spans="1:16" s="31" customFormat="1" ht="64.5" customHeight="1" x14ac:dyDescent="0.25">
      <c r="A51" s="27" t="s">
        <v>60</v>
      </c>
      <c r="B51" s="28" t="s">
        <v>24</v>
      </c>
      <c r="C51" s="28" t="s">
        <v>13</v>
      </c>
      <c r="D51" s="28" t="s">
        <v>246</v>
      </c>
      <c r="E51" s="28" t="s">
        <v>61</v>
      </c>
      <c r="F51" s="28" t="s">
        <v>0</v>
      </c>
      <c r="G51" s="28" t="s">
        <v>0</v>
      </c>
      <c r="H51" s="32" t="s">
        <v>0</v>
      </c>
      <c r="I51" s="32" t="s">
        <v>0</v>
      </c>
      <c r="J51" s="32" t="s">
        <v>0</v>
      </c>
      <c r="K51" s="32" t="s">
        <v>0</v>
      </c>
      <c r="L51" s="32" t="s">
        <v>0</v>
      </c>
      <c r="M51" s="29">
        <f t="shared" si="16"/>
        <v>30000000</v>
      </c>
      <c r="N51" s="29">
        <f t="shared" si="16"/>
        <v>0</v>
      </c>
      <c r="O51" s="29">
        <f t="shared" si="16"/>
        <v>0</v>
      </c>
      <c r="P51" s="30">
        <f t="shared" si="2"/>
        <v>0</v>
      </c>
    </row>
    <row r="52" spans="1:16" s="31" customFormat="1" ht="15" customHeight="1" x14ac:dyDescent="0.25">
      <c r="A52" s="33" t="s">
        <v>63</v>
      </c>
      <c r="B52" s="28" t="s">
        <v>24</v>
      </c>
      <c r="C52" s="28" t="s">
        <v>13</v>
      </c>
      <c r="D52" s="28" t="s">
        <v>246</v>
      </c>
      <c r="E52" s="28" t="s">
        <v>61</v>
      </c>
      <c r="F52" s="28" t="s">
        <v>64</v>
      </c>
      <c r="G52" s="28" t="s">
        <v>0</v>
      </c>
      <c r="H52" s="28" t="s">
        <v>0</v>
      </c>
      <c r="I52" s="28" t="s">
        <v>0</v>
      </c>
      <c r="J52" s="28" t="s">
        <v>0</v>
      </c>
      <c r="K52" s="28" t="s">
        <v>0</v>
      </c>
      <c r="L52" s="28" t="s">
        <v>0</v>
      </c>
      <c r="M52" s="29">
        <f t="shared" si="16"/>
        <v>30000000</v>
      </c>
      <c r="N52" s="29">
        <f t="shared" si="16"/>
        <v>0</v>
      </c>
      <c r="O52" s="29">
        <f t="shared" si="16"/>
        <v>0</v>
      </c>
      <c r="P52" s="30">
        <f t="shared" si="2"/>
        <v>0</v>
      </c>
    </row>
    <row r="53" spans="1:16" s="31" customFormat="1" ht="15" customHeight="1" x14ac:dyDescent="0.25">
      <c r="A53" s="33" t="s">
        <v>65</v>
      </c>
      <c r="B53" s="28" t="s">
        <v>24</v>
      </c>
      <c r="C53" s="28" t="s">
        <v>13</v>
      </c>
      <c r="D53" s="28" t="s">
        <v>246</v>
      </c>
      <c r="E53" s="28" t="s">
        <v>61</v>
      </c>
      <c r="F53" s="28" t="s">
        <v>64</v>
      </c>
      <c r="G53" s="28" t="s">
        <v>27</v>
      </c>
      <c r="H53" s="28" t="s">
        <v>0</v>
      </c>
      <c r="I53" s="28" t="s">
        <v>0</v>
      </c>
      <c r="J53" s="28" t="s">
        <v>0</v>
      </c>
      <c r="K53" s="28" t="s">
        <v>0</v>
      </c>
      <c r="L53" s="28" t="s">
        <v>0</v>
      </c>
      <c r="M53" s="29">
        <f t="shared" si="16"/>
        <v>30000000</v>
      </c>
      <c r="N53" s="29">
        <f t="shared" si="16"/>
        <v>0</v>
      </c>
      <c r="O53" s="29">
        <f t="shared" si="16"/>
        <v>0</v>
      </c>
      <c r="P53" s="30">
        <f t="shared" si="2"/>
        <v>0</v>
      </c>
    </row>
    <row r="54" spans="1:16" s="31" customFormat="1" ht="48.9" customHeight="1" x14ac:dyDescent="0.25">
      <c r="A54" s="27" t="s">
        <v>247</v>
      </c>
      <c r="B54" s="28" t="s">
        <v>24</v>
      </c>
      <c r="C54" s="28" t="s">
        <v>13</v>
      </c>
      <c r="D54" s="28" t="s">
        <v>246</v>
      </c>
      <c r="E54" s="28" t="s">
        <v>61</v>
      </c>
      <c r="F54" s="28" t="s">
        <v>64</v>
      </c>
      <c r="G54" s="28" t="s">
        <v>27</v>
      </c>
      <c r="H54" s="28" t="s">
        <v>248</v>
      </c>
      <c r="I54" s="32" t="s">
        <v>0</v>
      </c>
      <c r="J54" s="32" t="s">
        <v>0</v>
      </c>
      <c r="K54" s="32" t="s">
        <v>0</v>
      </c>
      <c r="L54" s="32" t="s">
        <v>0</v>
      </c>
      <c r="M54" s="29">
        <f t="shared" si="16"/>
        <v>30000000</v>
      </c>
      <c r="N54" s="29">
        <f t="shared" si="16"/>
        <v>0</v>
      </c>
      <c r="O54" s="29">
        <f t="shared" si="16"/>
        <v>0</v>
      </c>
      <c r="P54" s="30">
        <f t="shared" si="2"/>
        <v>0</v>
      </c>
    </row>
    <row r="55" spans="1:16" s="31" customFormat="1" ht="64.5" customHeight="1" x14ac:dyDescent="0.25">
      <c r="A55" s="27" t="s">
        <v>210</v>
      </c>
      <c r="B55" s="28" t="s">
        <v>24</v>
      </c>
      <c r="C55" s="28" t="s">
        <v>13</v>
      </c>
      <c r="D55" s="28" t="s">
        <v>246</v>
      </c>
      <c r="E55" s="28" t="s">
        <v>61</v>
      </c>
      <c r="F55" s="28" t="s">
        <v>64</v>
      </c>
      <c r="G55" s="28" t="s">
        <v>27</v>
      </c>
      <c r="H55" s="28" t="s">
        <v>248</v>
      </c>
      <c r="I55" s="28" t="s">
        <v>211</v>
      </c>
      <c r="J55" s="28" t="s">
        <v>0</v>
      </c>
      <c r="K55" s="28" t="s">
        <v>0</v>
      </c>
      <c r="L55" s="28" t="s">
        <v>0</v>
      </c>
      <c r="M55" s="29">
        <f>M56+M58+M60+M62+M64+M66+M69+M71+M73+M75+M77+M79</f>
        <v>30000000</v>
      </c>
      <c r="N55" s="29">
        <f t="shared" ref="N55:O55" si="17">N56+N58+N60+N62+N64+N66+N69+N71+N73+N75+N77+N79</f>
        <v>0</v>
      </c>
      <c r="O55" s="29">
        <f t="shared" si="17"/>
        <v>0</v>
      </c>
      <c r="P55" s="30">
        <f t="shared" si="2"/>
        <v>0</v>
      </c>
    </row>
    <row r="56" spans="1:16" s="31" customFormat="1" ht="15" customHeight="1" x14ac:dyDescent="0.25">
      <c r="A56" s="27" t="s">
        <v>393</v>
      </c>
      <c r="B56" s="34" t="s">
        <v>0</v>
      </c>
      <c r="C56" s="34" t="s">
        <v>0</v>
      </c>
      <c r="D56" s="34" t="s">
        <v>0</v>
      </c>
      <c r="E56" s="34" t="s">
        <v>0</v>
      </c>
      <c r="F56" s="34" t="s">
        <v>0</v>
      </c>
      <c r="G56" s="34" t="s">
        <v>0</v>
      </c>
      <c r="H56" s="34" t="s">
        <v>0</v>
      </c>
      <c r="I56" s="34" t="s">
        <v>0</v>
      </c>
      <c r="J56" s="34" t="s">
        <v>0</v>
      </c>
      <c r="K56" s="34" t="s">
        <v>0</v>
      </c>
      <c r="L56" s="34" t="s">
        <v>0</v>
      </c>
      <c r="M56" s="29">
        <f>M57</f>
        <v>3800000</v>
      </c>
      <c r="N56" s="29">
        <f t="shared" ref="N56:O56" si="18">N57</f>
        <v>0</v>
      </c>
      <c r="O56" s="29">
        <f t="shared" si="18"/>
        <v>0</v>
      </c>
      <c r="P56" s="30">
        <f t="shared" si="2"/>
        <v>0</v>
      </c>
    </row>
    <row r="57" spans="1:16" ht="48.9" customHeight="1" x14ac:dyDescent="0.25">
      <c r="A57" s="4" t="s">
        <v>249</v>
      </c>
      <c r="B57" s="16" t="s">
        <v>24</v>
      </c>
      <c r="C57" s="16" t="s">
        <v>13</v>
      </c>
      <c r="D57" s="16" t="s">
        <v>246</v>
      </c>
      <c r="E57" s="16" t="s">
        <v>61</v>
      </c>
      <c r="F57" s="16" t="s">
        <v>64</v>
      </c>
      <c r="G57" s="16" t="s">
        <v>27</v>
      </c>
      <c r="H57" s="16" t="s">
        <v>248</v>
      </c>
      <c r="I57" s="16" t="s">
        <v>211</v>
      </c>
      <c r="J57" s="17" t="s">
        <v>250</v>
      </c>
      <c r="K57" s="17" t="s">
        <v>251</v>
      </c>
      <c r="L57" s="17">
        <v>2020</v>
      </c>
      <c r="M57" s="18">
        <v>3800000</v>
      </c>
      <c r="N57" s="18">
        <v>0</v>
      </c>
      <c r="O57" s="18">
        <v>0</v>
      </c>
      <c r="P57" s="25">
        <f t="shared" si="2"/>
        <v>0</v>
      </c>
    </row>
    <row r="58" spans="1:16" s="31" customFormat="1" ht="15" customHeight="1" x14ac:dyDescent="0.25">
      <c r="A58" s="27" t="s">
        <v>394</v>
      </c>
      <c r="B58" s="34" t="s">
        <v>0</v>
      </c>
      <c r="C58" s="34" t="s">
        <v>0</v>
      </c>
      <c r="D58" s="34" t="s">
        <v>0</v>
      </c>
      <c r="E58" s="34" t="s">
        <v>0</v>
      </c>
      <c r="F58" s="34" t="s">
        <v>0</v>
      </c>
      <c r="G58" s="34" t="s">
        <v>0</v>
      </c>
      <c r="H58" s="34" t="s">
        <v>0</v>
      </c>
      <c r="I58" s="34" t="s">
        <v>0</v>
      </c>
      <c r="J58" s="34" t="s">
        <v>0</v>
      </c>
      <c r="K58" s="34" t="s">
        <v>0</v>
      </c>
      <c r="L58" s="34" t="s">
        <v>0</v>
      </c>
      <c r="M58" s="29">
        <f>M59</f>
        <v>3200000</v>
      </c>
      <c r="N58" s="29">
        <f t="shared" ref="N58:O58" si="19">N59</f>
        <v>0</v>
      </c>
      <c r="O58" s="29">
        <f t="shared" si="19"/>
        <v>0</v>
      </c>
      <c r="P58" s="30">
        <f t="shared" si="2"/>
        <v>0</v>
      </c>
    </row>
    <row r="59" spans="1:16" ht="48.9" customHeight="1" x14ac:dyDescent="0.25">
      <c r="A59" s="4" t="s">
        <v>252</v>
      </c>
      <c r="B59" s="16" t="s">
        <v>24</v>
      </c>
      <c r="C59" s="16" t="s">
        <v>13</v>
      </c>
      <c r="D59" s="16" t="s">
        <v>246</v>
      </c>
      <c r="E59" s="16" t="s">
        <v>61</v>
      </c>
      <c r="F59" s="16" t="s">
        <v>64</v>
      </c>
      <c r="G59" s="16" t="s">
        <v>27</v>
      </c>
      <c r="H59" s="16" t="s">
        <v>248</v>
      </c>
      <c r="I59" s="16" t="s">
        <v>211</v>
      </c>
      <c r="J59" s="17" t="s">
        <v>250</v>
      </c>
      <c r="K59" s="17" t="s">
        <v>253</v>
      </c>
      <c r="L59" s="17" t="s">
        <v>53</v>
      </c>
      <c r="M59" s="18">
        <v>3200000</v>
      </c>
      <c r="N59" s="18">
        <v>0</v>
      </c>
      <c r="O59" s="18">
        <v>0</v>
      </c>
      <c r="P59" s="25">
        <f t="shared" si="2"/>
        <v>0</v>
      </c>
    </row>
    <row r="60" spans="1:16" s="31" customFormat="1" ht="15" customHeight="1" x14ac:dyDescent="0.25">
      <c r="A60" s="27" t="s">
        <v>254</v>
      </c>
      <c r="B60" s="34" t="s">
        <v>0</v>
      </c>
      <c r="C60" s="34" t="s">
        <v>0</v>
      </c>
      <c r="D60" s="34" t="s">
        <v>0</v>
      </c>
      <c r="E60" s="34" t="s">
        <v>0</v>
      </c>
      <c r="F60" s="34" t="s">
        <v>0</v>
      </c>
      <c r="G60" s="34" t="s">
        <v>0</v>
      </c>
      <c r="H60" s="34" t="s">
        <v>0</v>
      </c>
      <c r="I60" s="34" t="s">
        <v>0</v>
      </c>
      <c r="J60" s="34" t="s">
        <v>0</v>
      </c>
      <c r="K60" s="34" t="s">
        <v>0</v>
      </c>
      <c r="L60" s="34" t="s">
        <v>0</v>
      </c>
      <c r="M60" s="29">
        <f>M61</f>
        <v>647000</v>
      </c>
      <c r="N60" s="29">
        <f t="shared" ref="N60:O60" si="20">N61</f>
        <v>0</v>
      </c>
      <c r="O60" s="29">
        <f t="shared" si="20"/>
        <v>0</v>
      </c>
      <c r="P60" s="30">
        <f t="shared" si="2"/>
        <v>0</v>
      </c>
    </row>
    <row r="61" spans="1:16" ht="48.9" customHeight="1" x14ac:dyDescent="0.25">
      <c r="A61" s="4" t="s">
        <v>255</v>
      </c>
      <c r="B61" s="16" t="s">
        <v>24</v>
      </c>
      <c r="C61" s="16" t="s">
        <v>13</v>
      </c>
      <c r="D61" s="16" t="s">
        <v>246</v>
      </c>
      <c r="E61" s="16" t="s">
        <v>61</v>
      </c>
      <c r="F61" s="16" t="s">
        <v>64</v>
      </c>
      <c r="G61" s="16" t="s">
        <v>27</v>
      </c>
      <c r="H61" s="16" t="s">
        <v>248</v>
      </c>
      <c r="I61" s="16" t="s">
        <v>211</v>
      </c>
      <c r="J61" s="17" t="s">
        <v>250</v>
      </c>
      <c r="K61" s="17" t="s">
        <v>256</v>
      </c>
      <c r="L61" s="17" t="s">
        <v>53</v>
      </c>
      <c r="M61" s="18">
        <v>647000</v>
      </c>
      <c r="N61" s="18">
        <v>0</v>
      </c>
      <c r="O61" s="18">
        <v>0</v>
      </c>
      <c r="P61" s="25">
        <f t="shared" si="2"/>
        <v>0</v>
      </c>
    </row>
    <row r="62" spans="1:16" s="31" customFormat="1" ht="15.6" x14ac:dyDescent="0.25">
      <c r="A62" s="27" t="s">
        <v>234</v>
      </c>
      <c r="B62" s="34" t="s">
        <v>0</v>
      </c>
      <c r="C62" s="34" t="s">
        <v>0</v>
      </c>
      <c r="D62" s="34" t="s">
        <v>0</v>
      </c>
      <c r="E62" s="34" t="s">
        <v>0</v>
      </c>
      <c r="F62" s="34" t="s">
        <v>0</v>
      </c>
      <c r="G62" s="34" t="s">
        <v>0</v>
      </c>
      <c r="H62" s="34" t="s">
        <v>0</v>
      </c>
      <c r="I62" s="34" t="s">
        <v>0</v>
      </c>
      <c r="J62" s="34" t="s">
        <v>0</v>
      </c>
      <c r="K62" s="34" t="s">
        <v>0</v>
      </c>
      <c r="L62" s="34" t="s">
        <v>0</v>
      </c>
      <c r="M62" s="29">
        <f>M63</f>
        <v>5000000</v>
      </c>
      <c r="N62" s="29">
        <f t="shared" ref="N62:O62" si="21">N63</f>
        <v>0</v>
      </c>
      <c r="O62" s="29">
        <f t="shared" si="21"/>
        <v>0</v>
      </c>
      <c r="P62" s="30">
        <f t="shared" si="2"/>
        <v>0</v>
      </c>
    </row>
    <row r="63" spans="1:16" ht="64.5" customHeight="1" x14ac:dyDescent="0.25">
      <c r="A63" s="4" t="s">
        <v>257</v>
      </c>
      <c r="B63" s="16" t="s">
        <v>24</v>
      </c>
      <c r="C63" s="16" t="s">
        <v>13</v>
      </c>
      <c r="D63" s="16" t="s">
        <v>246</v>
      </c>
      <c r="E63" s="16" t="s">
        <v>61</v>
      </c>
      <c r="F63" s="16" t="s">
        <v>64</v>
      </c>
      <c r="G63" s="16" t="s">
        <v>27</v>
      </c>
      <c r="H63" s="16" t="s">
        <v>248</v>
      </c>
      <c r="I63" s="16" t="s">
        <v>211</v>
      </c>
      <c r="J63" s="17" t="s">
        <v>258</v>
      </c>
      <c r="K63" s="17" t="s">
        <v>259</v>
      </c>
      <c r="L63" s="17" t="s">
        <v>53</v>
      </c>
      <c r="M63" s="18">
        <v>5000000</v>
      </c>
      <c r="N63" s="18">
        <v>0</v>
      </c>
      <c r="O63" s="18">
        <v>0</v>
      </c>
      <c r="P63" s="25">
        <f t="shared" si="2"/>
        <v>0</v>
      </c>
    </row>
    <row r="64" spans="1:16" s="31" customFormat="1" ht="15" customHeight="1" x14ac:dyDescent="0.25">
      <c r="A64" s="27" t="s">
        <v>260</v>
      </c>
      <c r="B64" s="34" t="s">
        <v>0</v>
      </c>
      <c r="C64" s="34" t="s">
        <v>0</v>
      </c>
      <c r="D64" s="34" t="s">
        <v>0</v>
      </c>
      <c r="E64" s="34" t="s">
        <v>0</v>
      </c>
      <c r="F64" s="34" t="s">
        <v>0</v>
      </c>
      <c r="G64" s="34" t="s">
        <v>0</v>
      </c>
      <c r="H64" s="34" t="s">
        <v>0</v>
      </c>
      <c r="I64" s="34" t="s">
        <v>0</v>
      </c>
      <c r="J64" s="34" t="s">
        <v>0</v>
      </c>
      <c r="K64" s="34" t="s">
        <v>0</v>
      </c>
      <c r="L64" s="34" t="s">
        <v>0</v>
      </c>
      <c r="M64" s="29">
        <f>M65</f>
        <v>3650000</v>
      </c>
      <c r="N64" s="29">
        <f t="shared" ref="N64:O64" si="22">N65</f>
        <v>0</v>
      </c>
      <c r="O64" s="29">
        <f t="shared" si="22"/>
        <v>0</v>
      </c>
      <c r="P64" s="30">
        <f t="shared" si="2"/>
        <v>0</v>
      </c>
    </row>
    <row r="65" spans="1:16" ht="48.9" customHeight="1" x14ac:dyDescent="0.25">
      <c r="A65" s="4" t="s">
        <v>261</v>
      </c>
      <c r="B65" s="16" t="s">
        <v>24</v>
      </c>
      <c r="C65" s="16" t="s">
        <v>13</v>
      </c>
      <c r="D65" s="16" t="s">
        <v>246</v>
      </c>
      <c r="E65" s="16" t="s">
        <v>61</v>
      </c>
      <c r="F65" s="16" t="s">
        <v>64</v>
      </c>
      <c r="G65" s="16" t="s">
        <v>27</v>
      </c>
      <c r="H65" s="16" t="s">
        <v>248</v>
      </c>
      <c r="I65" s="16" t="s">
        <v>211</v>
      </c>
      <c r="J65" s="17" t="s">
        <v>250</v>
      </c>
      <c r="K65" s="17" t="s">
        <v>262</v>
      </c>
      <c r="L65" s="17" t="s">
        <v>53</v>
      </c>
      <c r="M65" s="18">
        <v>3650000</v>
      </c>
      <c r="N65" s="18">
        <v>0</v>
      </c>
      <c r="O65" s="18">
        <v>0</v>
      </c>
      <c r="P65" s="25">
        <f t="shared" si="2"/>
        <v>0</v>
      </c>
    </row>
    <row r="66" spans="1:16" s="31" customFormat="1" ht="15" customHeight="1" x14ac:dyDescent="0.25">
      <c r="A66" s="27" t="s">
        <v>263</v>
      </c>
      <c r="B66" s="34" t="s">
        <v>0</v>
      </c>
      <c r="C66" s="34" t="s">
        <v>0</v>
      </c>
      <c r="D66" s="34" t="s">
        <v>0</v>
      </c>
      <c r="E66" s="34" t="s">
        <v>0</v>
      </c>
      <c r="F66" s="34" t="s">
        <v>0</v>
      </c>
      <c r="G66" s="34" t="s">
        <v>0</v>
      </c>
      <c r="H66" s="34" t="s">
        <v>0</v>
      </c>
      <c r="I66" s="34" t="s">
        <v>0</v>
      </c>
      <c r="J66" s="34" t="s">
        <v>0</v>
      </c>
      <c r="K66" s="34" t="s">
        <v>0</v>
      </c>
      <c r="L66" s="34" t="s">
        <v>0</v>
      </c>
      <c r="M66" s="29">
        <f>M67+M68</f>
        <v>3300000</v>
      </c>
      <c r="N66" s="29">
        <f t="shared" ref="N66:O66" si="23">N67+N68</f>
        <v>0</v>
      </c>
      <c r="O66" s="29">
        <f t="shared" si="23"/>
        <v>0</v>
      </c>
      <c r="P66" s="30">
        <f t="shared" si="2"/>
        <v>0</v>
      </c>
    </row>
    <row r="67" spans="1:16" ht="48.9" customHeight="1" x14ac:dyDescent="0.25">
      <c r="A67" s="4" t="s">
        <v>264</v>
      </c>
      <c r="B67" s="16" t="s">
        <v>24</v>
      </c>
      <c r="C67" s="16" t="s">
        <v>13</v>
      </c>
      <c r="D67" s="16" t="s">
        <v>246</v>
      </c>
      <c r="E67" s="16" t="s">
        <v>61</v>
      </c>
      <c r="F67" s="16" t="s">
        <v>64</v>
      </c>
      <c r="G67" s="16" t="s">
        <v>27</v>
      </c>
      <c r="H67" s="16" t="s">
        <v>248</v>
      </c>
      <c r="I67" s="16" t="s">
        <v>211</v>
      </c>
      <c r="J67" s="17" t="s">
        <v>265</v>
      </c>
      <c r="K67" s="17" t="s">
        <v>13</v>
      </c>
      <c r="L67" s="17" t="s">
        <v>53</v>
      </c>
      <c r="M67" s="18">
        <v>1500000</v>
      </c>
      <c r="N67" s="18">
        <v>0</v>
      </c>
      <c r="O67" s="18">
        <v>0</v>
      </c>
      <c r="P67" s="25">
        <f t="shared" si="2"/>
        <v>0</v>
      </c>
    </row>
    <row r="68" spans="1:16" ht="48.9" customHeight="1" x14ac:dyDescent="0.25">
      <c r="A68" s="4" t="s">
        <v>266</v>
      </c>
      <c r="B68" s="16" t="s">
        <v>24</v>
      </c>
      <c r="C68" s="16" t="s">
        <v>13</v>
      </c>
      <c r="D68" s="16" t="s">
        <v>246</v>
      </c>
      <c r="E68" s="16" t="s">
        <v>61</v>
      </c>
      <c r="F68" s="16" t="s">
        <v>64</v>
      </c>
      <c r="G68" s="16" t="s">
        <v>27</v>
      </c>
      <c r="H68" s="16" t="s">
        <v>248</v>
      </c>
      <c r="I68" s="16" t="s">
        <v>211</v>
      </c>
      <c r="J68" s="17" t="s">
        <v>267</v>
      </c>
      <c r="K68" s="17" t="s">
        <v>268</v>
      </c>
      <c r="L68" s="17" t="s">
        <v>53</v>
      </c>
      <c r="M68" s="18">
        <v>1800000</v>
      </c>
      <c r="N68" s="18">
        <v>0</v>
      </c>
      <c r="O68" s="18">
        <v>0</v>
      </c>
      <c r="P68" s="25">
        <f t="shared" si="2"/>
        <v>0</v>
      </c>
    </row>
    <row r="69" spans="1:16" s="31" customFormat="1" ht="15" customHeight="1" x14ac:dyDescent="0.25">
      <c r="A69" s="27" t="s">
        <v>269</v>
      </c>
      <c r="B69" s="34" t="s">
        <v>0</v>
      </c>
      <c r="C69" s="34" t="s">
        <v>0</v>
      </c>
      <c r="D69" s="34" t="s">
        <v>0</v>
      </c>
      <c r="E69" s="34" t="s">
        <v>0</v>
      </c>
      <c r="F69" s="34" t="s">
        <v>0</v>
      </c>
      <c r="G69" s="34" t="s">
        <v>0</v>
      </c>
      <c r="H69" s="34" t="s">
        <v>0</v>
      </c>
      <c r="I69" s="34" t="s">
        <v>0</v>
      </c>
      <c r="J69" s="34" t="s">
        <v>0</v>
      </c>
      <c r="K69" s="34" t="s">
        <v>0</v>
      </c>
      <c r="L69" s="34" t="s">
        <v>0</v>
      </c>
      <c r="M69" s="29">
        <f>M70</f>
        <v>2000000</v>
      </c>
      <c r="N69" s="29">
        <f t="shared" ref="N69:O69" si="24">N70</f>
        <v>0</v>
      </c>
      <c r="O69" s="29">
        <f t="shared" si="24"/>
        <v>0</v>
      </c>
      <c r="P69" s="30">
        <f t="shared" si="2"/>
        <v>0</v>
      </c>
    </row>
    <row r="70" spans="1:16" ht="64.5" customHeight="1" x14ac:dyDescent="0.25">
      <c r="A70" s="4" t="s">
        <v>270</v>
      </c>
      <c r="B70" s="16" t="s">
        <v>24</v>
      </c>
      <c r="C70" s="16" t="s">
        <v>13</v>
      </c>
      <c r="D70" s="16" t="s">
        <v>246</v>
      </c>
      <c r="E70" s="16" t="s">
        <v>61</v>
      </c>
      <c r="F70" s="16" t="s">
        <v>64</v>
      </c>
      <c r="G70" s="16" t="s">
        <v>27</v>
      </c>
      <c r="H70" s="16" t="s">
        <v>248</v>
      </c>
      <c r="I70" s="16" t="s">
        <v>211</v>
      </c>
      <c r="J70" s="17" t="s">
        <v>271</v>
      </c>
      <c r="K70" s="17" t="s">
        <v>272</v>
      </c>
      <c r="L70" s="17" t="s">
        <v>53</v>
      </c>
      <c r="M70" s="18">
        <v>2000000</v>
      </c>
      <c r="N70" s="18">
        <v>0</v>
      </c>
      <c r="O70" s="18">
        <v>0</v>
      </c>
      <c r="P70" s="25">
        <f t="shared" si="2"/>
        <v>0</v>
      </c>
    </row>
    <row r="71" spans="1:16" s="31" customFormat="1" ht="15" customHeight="1" x14ac:dyDescent="0.25">
      <c r="A71" s="27" t="s">
        <v>273</v>
      </c>
      <c r="B71" s="34" t="s">
        <v>0</v>
      </c>
      <c r="C71" s="34" t="s">
        <v>0</v>
      </c>
      <c r="D71" s="34" t="s">
        <v>0</v>
      </c>
      <c r="E71" s="34" t="s">
        <v>0</v>
      </c>
      <c r="F71" s="34" t="s">
        <v>0</v>
      </c>
      <c r="G71" s="34" t="s">
        <v>0</v>
      </c>
      <c r="H71" s="34" t="s">
        <v>0</v>
      </c>
      <c r="I71" s="34" t="s">
        <v>0</v>
      </c>
      <c r="J71" s="34" t="s">
        <v>0</v>
      </c>
      <c r="K71" s="34" t="s">
        <v>0</v>
      </c>
      <c r="L71" s="34" t="s">
        <v>0</v>
      </c>
      <c r="M71" s="29">
        <f>M72</f>
        <v>2000000</v>
      </c>
      <c r="N71" s="29">
        <f t="shared" ref="N71:O71" si="25">N72</f>
        <v>0</v>
      </c>
      <c r="O71" s="29">
        <f t="shared" si="25"/>
        <v>0</v>
      </c>
      <c r="P71" s="30">
        <f t="shared" ref="P71:P134" si="26">O71/M71</f>
        <v>0</v>
      </c>
    </row>
    <row r="72" spans="1:16" ht="48.9" customHeight="1" x14ac:dyDescent="0.25">
      <c r="A72" s="4" t="s">
        <v>274</v>
      </c>
      <c r="B72" s="16" t="s">
        <v>24</v>
      </c>
      <c r="C72" s="16" t="s">
        <v>13</v>
      </c>
      <c r="D72" s="16" t="s">
        <v>246</v>
      </c>
      <c r="E72" s="16" t="s">
        <v>61</v>
      </c>
      <c r="F72" s="16" t="s">
        <v>64</v>
      </c>
      <c r="G72" s="16" t="s">
        <v>27</v>
      </c>
      <c r="H72" s="16" t="s">
        <v>248</v>
      </c>
      <c r="I72" s="16" t="s">
        <v>211</v>
      </c>
      <c r="J72" s="17" t="s">
        <v>250</v>
      </c>
      <c r="K72" s="17" t="s">
        <v>275</v>
      </c>
      <c r="L72" s="17" t="s">
        <v>53</v>
      </c>
      <c r="M72" s="18">
        <v>2000000</v>
      </c>
      <c r="N72" s="18">
        <v>0</v>
      </c>
      <c r="O72" s="18">
        <v>0</v>
      </c>
      <c r="P72" s="25">
        <f t="shared" si="26"/>
        <v>0</v>
      </c>
    </row>
    <row r="73" spans="1:16" s="31" customFormat="1" ht="15" customHeight="1" x14ac:dyDescent="0.25">
      <c r="A73" s="27" t="s">
        <v>276</v>
      </c>
      <c r="B73" s="34" t="s">
        <v>0</v>
      </c>
      <c r="C73" s="34" t="s">
        <v>0</v>
      </c>
      <c r="D73" s="34" t="s">
        <v>0</v>
      </c>
      <c r="E73" s="34" t="s">
        <v>0</v>
      </c>
      <c r="F73" s="34" t="s">
        <v>0</v>
      </c>
      <c r="G73" s="34" t="s">
        <v>0</v>
      </c>
      <c r="H73" s="34" t="s">
        <v>0</v>
      </c>
      <c r="I73" s="34" t="s">
        <v>0</v>
      </c>
      <c r="J73" s="34" t="s">
        <v>0</v>
      </c>
      <c r="K73" s="34" t="s">
        <v>0</v>
      </c>
      <c r="L73" s="34" t="s">
        <v>0</v>
      </c>
      <c r="M73" s="29">
        <f>M74</f>
        <v>2500000</v>
      </c>
      <c r="N73" s="29">
        <f t="shared" ref="N73:O73" si="27">N74</f>
        <v>0</v>
      </c>
      <c r="O73" s="29">
        <f t="shared" si="27"/>
        <v>0</v>
      </c>
      <c r="P73" s="30">
        <f t="shared" si="26"/>
        <v>0</v>
      </c>
    </row>
    <row r="74" spans="1:16" ht="48.9" customHeight="1" x14ac:dyDescent="0.25">
      <c r="A74" s="4" t="s">
        <v>277</v>
      </c>
      <c r="B74" s="16" t="s">
        <v>24</v>
      </c>
      <c r="C74" s="16" t="s">
        <v>13</v>
      </c>
      <c r="D74" s="16" t="s">
        <v>246</v>
      </c>
      <c r="E74" s="16" t="s">
        <v>61</v>
      </c>
      <c r="F74" s="16" t="s">
        <v>64</v>
      </c>
      <c r="G74" s="16" t="s">
        <v>27</v>
      </c>
      <c r="H74" s="16" t="s">
        <v>248</v>
      </c>
      <c r="I74" s="16" t="s">
        <v>211</v>
      </c>
      <c r="J74" s="17" t="s">
        <v>250</v>
      </c>
      <c r="K74" s="17" t="s">
        <v>278</v>
      </c>
      <c r="L74" s="17" t="s">
        <v>53</v>
      </c>
      <c r="M74" s="18">
        <v>2500000</v>
      </c>
      <c r="N74" s="18">
        <v>0</v>
      </c>
      <c r="O74" s="18">
        <v>0</v>
      </c>
      <c r="P74" s="25">
        <f t="shared" si="26"/>
        <v>0</v>
      </c>
    </row>
    <row r="75" spans="1:16" s="31" customFormat="1" ht="32.25" customHeight="1" x14ac:dyDescent="0.25">
      <c r="A75" s="27" t="s">
        <v>215</v>
      </c>
      <c r="B75" s="34" t="s">
        <v>0</v>
      </c>
      <c r="C75" s="34" t="s">
        <v>0</v>
      </c>
      <c r="D75" s="34" t="s">
        <v>0</v>
      </c>
      <c r="E75" s="34" t="s">
        <v>0</v>
      </c>
      <c r="F75" s="34" t="s">
        <v>0</v>
      </c>
      <c r="G75" s="34" t="s">
        <v>0</v>
      </c>
      <c r="H75" s="34" t="s">
        <v>0</v>
      </c>
      <c r="I75" s="34" t="s">
        <v>0</v>
      </c>
      <c r="J75" s="34" t="s">
        <v>0</v>
      </c>
      <c r="K75" s="34" t="s">
        <v>0</v>
      </c>
      <c r="L75" s="34" t="s">
        <v>0</v>
      </c>
      <c r="M75" s="29">
        <f>M76</f>
        <v>1043000</v>
      </c>
      <c r="N75" s="29">
        <f t="shared" ref="N75:O75" si="28">N76</f>
        <v>0</v>
      </c>
      <c r="O75" s="29">
        <f t="shared" si="28"/>
        <v>0</v>
      </c>
      <c r="P75" s="30">
        <f t="shared" si="26"/>
        <v>0</v>
      </c>
    </row>
    <row r="76" spans="1:16" ht="48.9" customHeight="1" x14ac:dyDescent="0.25">
      <c r="A76" s="4" t="s">
        <v>279</v>
      </c>
      <c r="B76" s="16" t="s">
        <v>24</v>
      </c>
      <c r="C76" s="16" t="s">
        <v>13</v>
      </c>
      <c r="D76" s="16" t="s">
        <v>246</v>
      </c>
      <c r="E76" s="16" t="s">
        <v>61</v>
      </c>
      <c r="F76" s="16" t="s">
        <v>64</v>
      </c>
      <c r="G76" s="16" t="s">
        <v>27</v>
      </c>
      <c r="H76" s="16" t="s">
        <v>248</v>
      </c>
      <c r="I76" s="16" t="s">
        <v>211</v>
      </c>
      <c r="J76" s="17" t="s">
        <v>280</v>
      </c>
      <c r="K76" s="17" t="s">
        <v>13</v>
      </c>
      <c r="L76" s="17" t="s">
        <v>53</v>
      </c>
      <c r="M76" s="18">
        <v>1043000</v>
      </c>
      <c r="N76" s="18">
        <v>0</v>
      </c>
      <c r="O76" s="18">
        <v>0</v>
      </c>
      <c r="P76" s="25">
        <f t="shared" si="26"/>
        <v>0</v>
      </c>
    </row>
    <row r="77" spans="1:16" s="31" customFormat="1" ht="48.9" customHeight="1" x14ac:dyDescent="0.25">
      <c r="A77" s="27" t="s">
        <v>281</v>
      </c>
      <c r="B77" s="34" t="s">
        <v>0</v>
      </c>
      <c r="C77" s="34" t="s">
        <v>0</v>
      </c>
      <c r="D77" s="34" t="s">
        <v>0</v>
      </c>
      <c r="E77" s="34" t="s">
        <v>0</v>
      </c>
      <c r="F77" s="34" t="s">
        <v>0</v>
      </c>
      <c r="G77" s="34" t="s">
        <v>0</v>
      </c>
      <c r="H77" s="34" t="s">
        <v>0</v>
      </c>
      <c r="I77" s="34" t="s">
        <v>0</v>
      </c>
      <c r="J77" s="34" t="s">
        <v>0</v>
      </c>
      <c r="K77" s="34" t="s">
        <v>0</v>
      </c>
      <c r="L77" s="34" t="s">
        <v>0</v>
      </c>
      <c r="M77" s="29">
        <f>M78</f>
        <v>1530000</v>
      </c>
      <c r="N77" s="29">
        <f t="shared" ref="N77:O77" si="29">N78</f>
        <v>0</v>
      </c>
      <c r="O77" s="29">
        <f t="shared" si="29"/>
        <v>0</v>
      </c>
      <c r="P77" s="30">
        <f t="shared" si="26"/>
        <v>0</v>
      </c>
    </row>
    <row r="78" spans="1:16" ht="48.9" customHeight="1" x14ac:dyDescent="0.25">
      <c r="A78" s="4" t="s">
        <v>282</v>
      </c>
      <c r="B78" s="16" t="s">
        <v>24</v>
      </c>
      <c r="C78" s="16" t="s">
        <v>13</v>
      </c>
      <c r="D78" s="16" t="s">
        <v>246</v>
      </c>
      <c r="E78" s="16" t="s">
        <v>61</v>
      </c>
      <c r="F78" s="16" t="s">
        <v>64</v>
      </c>
      <c r="G78" s="16" t="s">
        <v>27</v>
      </c>
      <c r="H78" s="16" t="s">
        <v>248</v>
      </c>
      <c r="I78" s="16" t="s">
        <v>211</v>
      </c>
      <c r="J78" s="17" t="s">
        <v>280</v>
      </c>
      <c r="K78" s="17" t="s">
        <v>13</v>
      </c>
      <c r="L78" s="17" t="s">
        <v>53</v>
      </c>
      <c r="M78" s="18">
        <v>1530000</v>
      </c>
      <c r="N78" s="18">
        <v>0</v>
      </c>
      <c r="O78" s="18">
        <v>0</v>
      </c>
      <c r="P78" s="25">
        <f t="shared" si="26"/>
        <v>0</v>
      </c>
    </row>
    <row r="79" spans="1:16" s="31" customFormat="1" ht="32.25" customHeight="1" x14ac:dyDescent="0.25">
      <c r="A79" s="27" t="s">
        <v>283</v>
      </c>
      <c r="B79" s="34" t="s">
        <v>0</v>
      </c>
      <c r="C79" s="34" t="s">
        <v>0</v>
      </c>
      <c r="D79" s="34" t="s">
        <v>0</v>
      </c>
      <c r="E79" s="34" t="s">
        <v>0</v>
      </c>
      <c r="F79" s="34" t="s">
        <v>0</v>
      </c>
      <c r="G79" s="34" t="s">
        <v>0</v>
      </c>
      <c r="H79" s="34" t="s">
        <v>0</v>
      </c>
      <c r="I79" s="34" t="s">
        <v>0</v>
      </c>
      <c r="J79" s="34" t="s">
        <v>0</v>
      </c>
      <c r="K79" s="34" t="s">
        <v>0</v>
      </c>
      <c r="L79" s="34" t="s">
        <v>0</v>
      </c>
      <c r="M79" s="29">
        <f>M80</f>
        <v>1330000</v>
      </c>
      <c r="N79" s="29">
        <f t="shared" ref="N79:O79" si="30">N80</f>
        <v>0</v>
      </c>
      <c r="O79" s="29">
        <f t="shared" si="30"/>
        <v>0</v>
      </c>
      <c r="P79" s="30">
        <f t="shared" si="26"/>
        <v>0</v>
      </c>
    </row>
    <row r="80" spans="1:16" ht="48.9" customHeight="1" x14ac:dyDescent="0.25">
      <c r="A80" s="4" t="s">
        <v>284</v>
      </c>
      <c r="B80" s="16" t="s">
        <v>24</v>
      </c>
      <c r="C80" s="16" t="s">
        <v>13</v>
      </c>
      <c r="D80" s="16" t="s">
        <v>246</v>
      </c>
      <c r="E80" s="16" t="s">
        <v>61</v>
      </c>
      <c r="F80" s="16" t="s">
        <v>64</v>
      </c>
      <c r="G80" s="16" t="s">
        <v>27</v>
      </c>
      <c r="H80" s="16" t="s">
        <v>248</v>
      </c>
      <c r="I80" s="16" t="s">
        <v>211</v>
      </c>
      <c r="J80" s="17" t="s">
        <v>250</v>
      </c>
      <c r="K80" s="17" t="s">
        <v>285</v>
      </c>
      <c r="L80" s="17" t="s">
        <v>53</v>
      </c>
      <c r="M80" s="18">
        <v>1330000</v>
      </c>
      <c r="N80" s="18">
        <v>0</v>
      </c>
      <c r="O80" s="18">
        <v>0</v>
      </c>
      <c r="P80" s="25">
        <f t="shared" si="26"/>
        <v>0</v>
      </c>
    </row>
    <row r="81" spans="1:16" s="31" customFormat="1" ht="64.5" customHeight="1" x14ac:dyDescent="0.25">
      <c r="A81" s="35" t="s">
        <v>286</v>
      </c>
      <c r="B81" s="36" t="s">
        <v>24</v>
      </c>
      <c r="C81" s="36" t="s">
        <v>14</v>
      </c>
      <c r="D81" s="36" t="s">
        <v>0</v>
      </c>
      <c r="E81" s="36" t="s">
        <v>0</v>
      </c>
      <c r="F81" s="36" t="s">
        <v>0</v>
      </c>
      <c r="G81" s="36" t="s">
        <v>0</v>
      </c>
      <c r="H81" s="37" t="s">
        <v>0</v>
      </c>
      <c r="I81" s="37" t="s">
        <v>0</v>
      </c>
      <c r="J81" s="37" t="s">
        <v>0</v>
      </c>
      <c r="K81" s="37" t="s">
        <v>0</v>
      </c>
      <c r="L81" s="37" t="s">
        <v>0</v>
      </c>
      <c r="M81" s="38">
        <f t="shared" ref="M81:M86" si="31">M82</f>
        <v>266285062.69</v>
      </c>
      <c r="N81" s="38">
        <f t="shared" ref="N81:N86" si="32">N82</f>
        <v>35519690.219999999</v>
      </c>
      <c r="O81" s="38">
        <f t="shared" ref="O81:O86" si="33">O82</f>
        <v>35519690.219999999</v>
      </c>
      <c r="P81" s="30">
        <f t="shared" si="26"/>
        <v>0.13338972100493227</v>
      </c>
    </row>
    <row r="82" spans="1:16" s="31" customFormat="1" ht="64.5" customHeight="1" x14ac:dyDescent="0.25">
      <c r="A82" s="35" t="s">
        <v>287</v>
      </c>
      <c r="B82" s="36" t="s">
        <v>24</v>
      </c>
      <c r="C82" s="36" t="s">
        <v>14</v>
      </c>
      <c r="D82" s="36" t="s">
        <v>224</v>
      </c>
      <c r="E82" s="36" t="s">
        <v>0</v>
      </c>
      <c r="F82" s="36" t="s">
        <v>0</v>
      </c>
      <c r="G82" s="36" t="s">
        <v>0</v>
      </c>
      <c r="H82" s="37" t="s">
        <v>0</v>
      </c>
      <c r="I82" s="37" t="s">
        <v>0</v>
      </c>
      <c r="J82" s="37" t="s">
        <v>0</v>
      </c>
      <c r="K82" s="37" t="s">
        <v>0</v>
      </c>
      <c r="L82" s="37" t="s">
        <v>0</v>
      </c>
      <c r="M82" s="38">
        <f t="shared" si="31"/>
        <v>266285062.69</v>
      </c>
      <c r="N82" s="38">
        <f t="shared" si="32"/>
        <v>35519690.219999999</v>
      </c>
      <c r="O82" s="38">
        <f t="shared" si="33"/>
        <v>35519690.219999999</v>
      </c>
      <c r="P82" s="30">
        <f t="shared" si="26"/>
        <v>0.13338972100493227</v>
      </c>
    </row>
    <row r="83" spans="1:16" s="31" customFormat="1" ht="64.5" customHeight="1" x14ac:dyDescent="0.25">
      <c r="A83" s="35" t="s">
        <v>60</v>
      </c>
      <c r="B83" s="36" t="s">
        <v>24</v>
      </c>
      <c r="C83" s="36" t="s">
        <v>14</v>
      </c>
      <c r="D83" s="36" t="s">
        <v>224</v>
      </c>
      <c r="E83" s="36" t="s">
        <v>61</v>
      </c>
      <c r="F83" s="36" t="s">
        <v>0</v>
      </c>
      <c r="G83" s="36" t="s">
        <v>0</v>
      </c>
      <c r="H83" s="37" t="s">
        <v>0</v>
      </c>
      <c r="I83" s="37" t="s">
        <v>0</v>
      </c>
      <c r="J83" s="37" t="s">
        <v>0</v>
      </c>
      <c r="K83" s="37" t="s">
        <v>0</v>
      </c>
      <c r="L83" s="37" t="s">
        <v>0</v>
      </c>
      <c r="M83" s="38">
        <f t="shared" si="31"/>
        <v>266285062.69</v>
      </c>
      <c r="N83" s="38">
        <f t="shared" si="32"/>
        <v>35519690.219999999</v>
      </c>
      <c r="O83" s="38">
        <f t="shared" si="33"/>
        <v>35519690.219999999</v>
      </c>
      <c r="P83" s="30">
        <f t="shared" si="26"/>
        <v>0.13338972100493227</v>
      </c>
    </row>
    <row r="84" spans="1:16" s="31" customFormat="1" ht="15" customHeight="1" x14ac:dyDescent="0.25">
      <c r="A84" s="39" t="s">
        <v>63</v>
      </c>
      <c r="B84" s="36" t="s">
        <v>24</v>
      </c>
      <c r="C84" s="36" t="s">
        <v>14</v>
      </c>
      <c r="D84" s="36" t="s">
        <v>224</v>
      </c>
      <c r="E84" s="36" t="s">
        <v>61</v>
      </c>
      <c r="F84" s="36" t="s">
        <v>64</v>
      </c>
      <c r="G84" s="36" t="s">
        <v>0</v>
      </c>
      <c r="H84" s="36" t="s">
        <v>0</v>
      </c>
      <c r="I84" s="36" t="s">
        <v>0</v>
      </c>
      <c r="J84" s="36" t="s">
        <v>0</v>
      </c>
      <c r="K84" s="36" t="s">
        <v>0</v>
      </c>
      <c r="L84" s="36" t="s">
        <v>0</v>
      </c>
      <c r="M84" s="38">
        <f t="shared" si="31"/>
        <v>266285062.69</v>
      </c>
      <c r="N84" s="38">
        <f t="shared" si="32"/>
        <v>35519690.219999999</v>
      </c>
      <c r="O84" s="38">
        <f t="shared" si="33"/>
        <v>35519690.219999999</v>
      </c>
      <c r="P84" s="30">
        <f t="shared" si="26"/>
        <v>0.13338972100493227</v>
      </c>
    </row>
    <row r="85" spans="1:16" s="31" customFormat="1" ht="15" customHeight="1" x14ac:dyDescent="0.25">
      <c r="A85" s="39" t="s">
        <v>65</v>
      </c>
      <c r="B85" s="36" t="s">
        <v>24</v>
      </c>
      <c r="C85" s="36" t="s">
        <v>14</v>
      </c>
      <c r="D85" s="36" t="s">
        <v>224</v>
      </c>
      <c r="E85" s="36" t="s">
        <v>61</v>
      </c>
      <c r="F85" s="36" t="s">
        <v>64</v>
      </c>
      <c r="G85" s="36" t="s">
        <v>27</v>
      </c>
      <c r="H85" s="36" t="s">
        <v>0</v>
      </c>
      <c r="I85" s="36" t="s">
        <v>0</v>
      </c>
      <c r="J85" s="36" t="s">
        <v>0</v>
      </c>
      <c r="K85" s="36" t="s">
        <v>0</v>
      </c>
      <c r="L85" s="36" t="s">
        <v>0</v>
      </c>
      <c r="M85" s="38">
        <f t="shared" si="31"/>
        <v>266285062.69</v>
      </c>
      <c r="N85" s="38">
        <f t="shared" si="32"/>
        <v>35519690.219999999</v>
      </c>
      <c r="O85" s="38">
        <f t="shared" si="33"/>
        <v>35519690.219999999</v>
      </c>
      <c r="P85" s="30">
        <f t="shared" si="26"/>
        <v>0.13338972100493227</v>
      </c>
    </row>
    <row r="86" spans="1:16" s="31" customFormat="1" ht="48.9" customHeight="1" x14ac:dyDescent="0.25">
      <c r="A86" s="35" t="s">
        <v>247</v>
      </c>
      <c r="B86" s="36" t="s">
        <v>24</v>
      </c>
      <c r="C86" s="36" t="s">
        <v>14</v>
      </c>
      <c r="D86" s="36" t="s">
        <v>224</v>
      </c>
      <c r="E86" s="36" t="s">
        <v>61</v>
      </c>
      <c r="F86" s="36" t="s">
        <v>64</v>
      </c>
      <c r="G86" s="36" t="s">
        <v>27</v>
      </c>
      <c r="H86" s="36" t="s">
        <v>248</v>
      </c>
      <c r="I86" s="37" t="s">
        <v>0</v>
      </c>
      <c r="J86" s="37" t="s">
        <v>0</v>
      </c>
      <c r="K86" s="37" t="s">
        <v>0</v>
      </c>
      <c r="L86" s="37" t="s">
        <v>0</v>
      </c>
      <c r="M86" s="38">
        <f t="shared" si="31"/>
        <v>266285062.69</v>
      </c>
      <c r="N86" s="38">
        <f t="shared" si="32"/>
        <v>35519690.219999999</v>
      </c>
      <c r="O86" s="38">
        <f t="shared" si="33"/>
        <v>35519690.219999999</v>
      </c>
      <c r="P86" s="30">
        <f t="shared" si="26"/>
        <v>0.13338972100493227</v>
      </c>
    </row>
    <row r="87" spans="1:16" s="31" customFormat="1" ht="64.5" customHeight="1" x14ac:dyDescent="0.25">
      <c r="A87" s="35" t="s">
        <v>210</v>
      </c>
      <c r="B87" s="36" t="s">
        <v>24</v>
      </c>
      <c r="C87" s="36" t="s">
        <v>14</v>
      </c>
      <c r="D87" s="36" t="s">
        <v>224</v>
      </c>
      <c r="E87" s="36" t="s">
        <v>61</v>
      </c>
      <c r="F87" s="36" t="s">
        <v>64</v>
      </c>
      <c r="G87" s="36" t="s">
        <v>27</v>
      </c>
      <c r="H87" s="36" t="s">
        <v>248</v>
      </c>
      <c r="I87" s="36" t="s">
        <v>211</v>
      </c>
      <c r="J87" s="36" t="s">
        <v>0</v>
      </c>
      <c r="K87" s="36" t="s">
        <v>0</v>
      </c>
      <c r="L87" s="36" t="s">
        <v>0</v>
      </c>
      <c r="M87" s="38">
        <f>M88+M90+M94+M92+M96+M98</f>
        <v>266285062.69</v>
      </c>
      <c r="N87" s="38">
        <f t="shared" ref="N87:O87" si="34">N88+N90+N94+N92+N96+N98</f>
        <v>35519690.219999999</v>
      </c>
      <c r="O87" s="38">
        <f t="shared" si="34"/>
        <v>35519690.219999999</v>
      </c>
      <c r="P87" s="30">
        <f t="shared" si="26"/>
        <v>0.13338972100493227</v>
      </c>
    </row>
    <row r="88" spans="1:16" s="31" customFormat="1" ht="48.9" customHeight="1" x14ac:dyDescent="0.25">
      <c r="A88" s="35" t="s">
        <v>288</v>
      </c>
      <c r="B88" s="40" t="s">
        <v>0</v>
      </c>
      <c r="C88" s="40" t="s">
        <v>0</v>
      </c>
      <c r="D88" s="40" t="s">
        <v>0</v>
      </c>
      <c r="E88" s="40" t="s">
        <v>0</v>
      </c>
      <c r="F88" s="40" t="s">
        <v>0</v>
      </c>
      <c r="G88" s="40" t="s">
        <v>0</v>
      </c>
      <c r="H88" s="40" t="s">
        <v>0</v>
      </c>
      <c r="I88" s="40" t="s">
        <v>0</v>
      </c>
      <c r="J88" s="40" t="s">
        <v>0</v>
      </c>
      <c r="K88" s="40" t="s">
        <v>0</v>
      </c>
      <c r="L88" s="40" t="s">
        <v>0</v>
      </c>
      <c r="M88" s="38">
        <f>M89</f>
        <v>30000000</v>
      </c>
      <c r="N88" s="38">
        <f t="shared" ref="N88:O88" si="35">N89</f>
        <v>0</v>
      </c>
      <c r="O88" s="38">
        <f t="shared" si="35"/>
        <v>0</v>
      </c>
      <c r="P88" s="30">
        <f t="shared" si="26"/>
        <v>0</v>
      </c>
    </row>
    <row r="89" spans="1:16" ht="48.9" customHeight="1" x14ac:dyDescent="0.25">
      <c r="A89" s="8" t="s">
        <v>289</v>
      </c>
      <c r="B89" s="6" t="s">
        <v>24</v>
      </c>
      <c r="C89" s="6" t="s">
        <v>14</v>
      </c>
      <c r="D89" s="6" t="s">
        <v>224</v>
      </c>
      <c r="E89" s="6" t="s">
        <v>61</v>
      </c>
      <c r="F89" s="6" t="s">
        <v>64</v>
      </c>
      <c r="G89" s="6" t="s">
        <v>27</v>
      </c>
      <c r="H89" s="6" t="s">
        <v>248</v>
      </c>
      <c r="I89" s="6" t="s">
        <v>211</v>
      </c>
      <c r="J89" s="7" t="s">
        <v>290</v>
      </c>
      <c r="K89" s="7" t="s">
        <v>291</v>
      </c>
      <c r="L89" s="7" t="s">
        <v>53</v>
      </c>
      <c r="M89" s="9">
        <f>45000000-15000000</f>
        <v>30000000</v>
      </c>
      <c r="N89" s="9">
        <v>0</v>
      </c>
      <c r="O89" s="9">
        <v>0</v>
      </c>
      <c r="P89" s="25">
        <f t="shared" si="26"/>
        <v>0</v>
      </c>
    </row>
    <row r="90" spans="1:16" s="31" customFormat="1" ht="48.9" customHeight="1" x14ac:dyDescent="0.25">
      <c r="A90" s="35" t="s">
        <v>292</v>
      </c>
      <c r="B90" s="40" t="s">
        <v>0</v>
      </c>
      <c r="C90" s="40" t="s">
        <v>0</v>
      </c>
      <c r="D90" s="40" t="s">
        <v>0</v>
      </c>
      <c r="E90" s="40" t="s">
        <v>0</v>
      </c>
      <c r="F90" s="40" t="s">
        <v>0</v>
      </c>
      <c r="G90" s="40" t="s">
        <v>0</v>
      </c>
      <c r="H90" s="40" t="s">
        <v>0</v>
      </c>
      <c r="I90" s="40" t="s">
        <v>0</v>
      </c>
      <c r="J90" s="40" t="s">
        <v>0</v>
      </c>
      <c r="K90" s="40" t="s">
        <v>0</v>
      </c>
      <c r="L90" s="40" t="s">
        <v>0</v>
      </c>
      <c r="M90" s="38">
        <f>M91</f>
        <v>30000000</v>
      </c>
      <c r="N90" s="38">
        <f t="shared" ref="N90:O90" si="36">N91</f>
        <v>0</v>
      </c>
      <c r="O90" s="38">
        <f t="shared" si="36"/>
        <v>0</v>
      </c>
      <c r="P90" s="30">
        <f t="shared" si="26"/>
        <v>0</v>
      </c>
    </row>
    <row r="91" spans="1:16" ht="48.9" customHeight="1" x14ac:dyDescent="0.25">
      <c r="A91" s="8" t="s">
        <v>293</v>
      </c>
      <c r="B91" s="6" t="s">
        <v>24</v>
      </c>
      <c r="C91" s="6" t="s">
        <v>14</v>
      </c>
      <c r="D91" s="6" t="s">
        <v>224</v>
      </c>
      <c r="E91" s="6" t="s">
        <v>61</v>
      </c>
      <c r="F91" s="6" t="s">
        <v>64</v>
      </c>
      <c r="G91" s="6" t="s">
        <v>27</v>
      </c>
      <c r="H91" s="6" t="s">
        <v>248</v>
      </c>
      <c r="I91" s="6" t="s">
        <v>211</v>
      </c>
      <c r="J91" s="7" t="s">
        <v>290</v>
      </c>
      <c r="K91" s="7" t="s">
        <v>291</v>
      </c>
      <c r="L91" s="7" t="s">
        <v>53</v>
      </c>
      <c r="M91" s="9">
        <f>60000000-30000000</f>
        <v>30000000</v>
      </c>
      <c r="N91" s="9">
        <v>0</v>
      </c>
      <c r="O91" s="9">
        <v>0</v>
      </c>
      <c r="P91" s="25">
        <f t="shared" si="26"/>
        <v>0</v>
      </c>
    </row>
    <row r="92" spans="1:16" s="31" customFormat="1" ht="31.2" x14ac:dyDescent="0.25">
      <c r="A92" s="41" t="s">
        <v>424</v>
      </c>
      <c r="B92" s="40" t="s">
        <v>0</v>
      </c>
      <c r="C92" s="40" t="s">
        <v>0</v>
      </c>
      <c r="D92" s="40" t="s">
        <v>0</v>
      </c>
      <c r="E92" s="40" t="s">
        <v>0</v>
      </c>
      <c r="F92" s="40" t="s">
        <v>0</v>
      </c>
      <c r="G92" s="40" t="s">
        <v>0</v>
      </c>
      <c r="H92" s="40" t="s">
        <v>0</v>
      </c>
      <c r="I92" s="40" t="s">
        <v>0</v>
      </c>
      <c r="J92" s="40" t="s">
        <v>0</v>
      </c>
      <c r="K92" s="40" t="s">
        <v>0</v>
      </c>
      <c r="L92" s="40" t="s">
        <v>0</v>
      </c>
      <c r="M92" s="38">
        <f>M93</f>
        <v>55085062.689999998</v>
      </c>
      <c r="N92" s="38">
        <f t="shared" ref="N92:O92" si="37">N93</f>
        <v>35519690.219999999</v>
      </c>
      <c r="O92" s="38">
        <f t="shared" si="37"/>
        <v>35519690.219999999</v>
      </c>
      <c r="P92" s="30">
        <f t="shared" si="26"/>
        <v>0.64481528177416692</v>
      </c>
    </row>
    <row r="93" spans="1:16" ht="31.2" x14ac:dyDescent="0.25">
      <c r="A93" s="19" t="s">
        <v>425</v>
      </c>
      <c r="B93" s="6" t="s">
        <v>24</v>
      </c>
      <c r="C93" s="6" t="s">
        <v>14</v>
      </c>
      <c r="D93" s="6" t="s">
        <v>224</v>
      </c>
      <c r="E93" s="6" t="s">
        <v>61</v>
      </c>
      <c r="F93" s="6" t="s">
        <v>64</v>
      </c>
      <c r="G93" s="6" t="s">
        <v>27</v>
      </c>
      <c r="H93" s="6" t="s">
        <v>248</v>
      </c>
      <c r="I93" s="6" t="s">
        <v>211</v>
      </c>
      <c r="J93" s="7" t="s">
        <v>290</v>
      </c>
      <c r="K93" s="7">
        <v>650</v>
      </c>
      <c r="L93" s="7" t="s">
        <v>53</v>
      </c>
      <c r="M93" s="9">
        <v>55085062.689999998</v>
      </c>
      <c r="N93" s="9">
        <v>35519690.219999999</v>
      </c>
      <c r="O93" s="9">
        <v>35519690.219999999</v>
      </c>
      <c r="P93" s="25">
        <f t="shared" si="26"/>
        <v>0.64481528177416692</v>
      </c>
    </row>
    <row r="94" spans="1:16" s="31" customFormat="1" ht="32.25" customHeight="1" x14ac:dyDescent="0.25">
      <c r="A94" s="35" t="s">
        <v>294</v>
      </c>
      <c r="B94" s="40" t="s">
        <v>0</v>
      </c>
      <c r="C94" s="40" t="s">
        <v>0</v>
      </c>
      <c r="D94" s="40" t="s">
        <v>0</v>
      </c>
      <c r="E94" s="40" t="s">
        <v>0</v>
      </c>
      <c r="F94" s="40" t="s">
        <v>0</v>
      </c>
      <c r="G94" s="40" t="s">
        <v>0</v>
      </c>
      <c r="H94" s="40" t="s">
        <v>0</v>
      </c>
      <c r="I94" s="40" t="s">
        <v>0</v>
      </c>
      <c r="J94" s="40" t="s">
        <v>0</v>
      </c>
      <c r="K94" s="40" t="s">
        <v>0</v>
      </c>
      <c r="L94" s="40" t="s">
        <v>0</v>
      </c>
      <c r="M94" s="38">
        <f>M95</f>
        <v>30000000</v>
      </c>
      <c r="N94" s="38">
        <f t="shared" ref="N94:O94" si="38">N95</f>
        <v>0</v>
      </c>
      <c r="O94" s="38">
        <f t="shared" si="38"/>
        <v>0</v>
      </c>
      <c r="P94" s="30">
        <f t="shared" si="26"/>
        <v>0</v>
      </c>
    </row>
    <row r="95" spans="1:16" ht="48.9" customHeight="1" x14ac:dyDescent="0.25">
      <c r="A95" s="8" t="s">
        <v>295</v>
      </c>
      <c r="B95" s="6" t="s">
        <v>24</v>
      </c>
      <c r="C95" s="6" t="s">
        <v>14</v>
      </c>
      <c r="D95" s="6" t="s">
        <v>224</v>
      </c>
      <c r="E95" s="6" t="s">
        <v>61</v>
      </c>
      <c r="F95" s="6" t="s">
        <v>64</v>
      </c>
      <c r="G95" s="6" t="s">
        <v>27</v>
      </c>
      <c r="H95" s="6" t="s">
        <v>248</v>
      </c>
      <c r="I95" s="6" t="s">
        <v>211</v>
      </c>
      <c r="J95" s="7" t="s">
        <v>290</v>
      </c>
      <c r="K95" s="7" t="s">
        <v>291</v>
      </c>
      <c r="L95" s="7" t="s">
        <v>53</v>
      </c>
      <c r="M95" s="9">
        <f>45000000-15000000</f>
        <v>30000000</v>
      </c>
      <c r="N95" s="9">
        <v>0</v>
      </c>
      <c r="O95" s="9">
        <v>0</v>
      </c>
      <c r="P95" s="25">
        <f t="shared" si="26"/>
        <v>0</v>
      </c>
    </row>
    <row r="96" spans="1:16" s="31" customFormat="1" ht="31.2" x14ac:dyDescent="0.25">
      <c r="A96" s="35" t="s">
        <v>385</v>
      </c>
      <c r="B96" s="40" t="s">
        <v>0</v>
      </c>
      <c r="C96" s="40" t="s">
        <v>0</v>
      </c>
      <c r="D96" s="40" t="s">
        <v>0</v>
      </c>
      <c r="E96" s="40" t="s">
        <v>0</v>
      </c>
      <c r="F96" s="40" t="s">
        <v>0</v>
      </c>
      <c r="G96" s="40" t="s">
        <v>0</v>
      </c>
      <c r="H96" s="40" t="s">
        <v>0</v>
      </c>
      <c r="I96" s="40" t="s">
        <v>0</v>
      </c>
      <c r="J96" s="40" t="s">
        <v>0</v>
      </c>
      <c r="K96" s="40" t="s">
        <v>0</v>
      </c>
      <c r="L96" s="40" t="s">
        <v>0</v>
      </c>
      <c r="M96" s="38">
        <f>M97</f>
        <v>91200000</v>
      </c>
      <c r="N96" s="38">
        <f t="shared" ref="N96:O96" si="39">N97</f>
        <v>0</v>
      </c>
      <c r="O96" s="38">
        <f t="shared" si="39"/>
        <v>0</v>
      </c>
      <c r="P96" s="30">
        <f t="shared" si="26"/>
        <v>0</v>
      </c>
    </row>
    <row r="97" spans="1:16" ht="48.9" customHeight="1" x14ac:dyDescent="0.25">
      <c r="A97" s="8" t="s">
        <v>435</v>
      </c>
      <c r="B97" s="6" t="s">
        <v>24</v>
      </c>
      <c r="C97" s="6" t="s">
        <v>14</v>
      </c>
      <c r="D97" s="6" t="s">
        <v>224</v>
      </c>
      <c r="E97" s="6" t="s">
        <v>61</v>
      </c>
      <c r="F97" s="6" t="s">
        <v>64</v>
      </c>
      <c r="G97" s="6" t="s">
        <v>27</v>
      </c>
      <c r="H97" s="6" t="s">
        <v>248</v>
      </c>
      <c r="I97" s="6" t="s">
        <v>211</v>
      </c>
      <c r="J97" s="7" t="s">
        <v>290</v>
      </c>
      <c r="K97" s="7">
        <v>900</v>
      </c>
      <c r="L97" s="7" t="s">
        <v>53</v>
      </c>
      <c r="M97" s="9">
        <v>91200000</v>
      </c>
      <c r="N97" s="9">
        <v>0</v>
      </c>
      <c r="O97" s="9">
        <v>0</v>
      </c>
      <c r="P97" s="25">
        <f t="shared" si="26"/>
        <v>0</v>
      </c>
    </row>
    <row r="98" spans="1:16" s="31" customFormat="1" ht="32.25" customHeight="1" x14ac:dyDescent="0.25">
      <c r="A98" s="35" t="s">
        <v>384</v>
      </c>
      <c r="B98" s="40" t="s">
        <v>0</v>
      </c>
      <c r="C98" s="40" t="s">
        <v>0</v>
      </c>
      <c r="D98" s="40" t="s">
        <v>0</v>
      </c>
      <c r="E98" s="40" t="s">
        <v>0</v>
      </c>
      <c r="F98" s="40" t="s">
        <v>0</v>
      </c>
      <c r="G98" s="40" t="s">
        <v>0</v>
      </c>
      <c r="H98" s="40" t="s">
        <v>0</v>
      </c>
      <c r="I98" s="40" t="s">
        <v>0</v>
      </c>
      <c r="J98" s="40" t="s">
        <v>0</v>
      </c>
      <c r="K98" s="40" t="s">
        <v>0</v>
      </c>
      <c r="L98" s="40" t="s">
        <v>0</v>
      </c>
      <c r="M98" s="38">
        <f>M99</f>
        <v>30000000</v>
      </c>
      <c r="N98" s="38">
        <f t="shared" ref="N98:O98" si="40">N99</f>
        <v>0</v>
      </c>
      <c r="O98" s="38">
        <f t="shared" si="40"/>
        <v>0</v>
      </c>
      <c r="P98" s="30">
        <f t="shared" si="26"/>
        <v>0</v>
      </c>
    </row>
    <row r="99" spans="1:16" ht="48.9" customHeight="1" x14ac:dyDescent="0.25">
      <c r="A99" s="8" t="s">
        <v>438</v>
      </c>
      <c r="B99" s="6" t="s">
        <v>24</v>
      </c>
      <c r="C99" s="6" t="s">
        <v>14</v>
      </c>
      <c r="D99" s="6" t="s">
        <v>224</v>
      </c>
      <c r="E99" s="6" t="s">
        <v>61</v>
      </c>
      <c r="F99" s="6" t="s">
        <v>64</v>
      </c>
      <c r="G99" s="6" t="s">
        <v>27</v>
      </c>
      <c r="H99" s="6" t="s">
        <v>248</v>
      </c>
      <c r="I99" s="6" t="s">
        <v>211</v>
      </c>
      <c r="J99" s="7" t="s">
        <v>290</v>
      </c>
      <c r="K99" s="7">
        <v>3000</v>
      </c>
      <c r="L99" s="7">
        <v>2021</v>
      </c>
      <c r="M99" s="9">
        <v>30000000</v>
      </c>
      <c r="N99" s="9">
        <v>0</v>
      </c>
      <c r="O99" s="9">
        <v>0</v>
      </c>
      <c r="P99" s="25">
        <f t="shared" si="26"/>
        <v>0</v>
      </c>
    </row>
    <row r="100" spans="1:16" s="46" customFormat="1" ht="32.25" customHeight="1" x14ac:dyDescent="0.25">
      <c r="A100" s="42" t="s">
        <v>108</v>
      </c>
      <c r="B100" s="43" t="s">
        <v>94</v>
      </c>
      <c r="C100" s="43" t="s">
        <v>0</v>
      </c>
      <c r="D100" s="43" t="s">
        <v>0</v>
      </c>
      <c r="E100" s="43" t="s">
        <v>0</v>
      </c>
      <c r="F100" s="43" t="s">
        <v>0</v>
      </c>
      <c r="G100" s="43" t="s">
        <v>0</v>
      </c>
      <c r="H100" s="44" t="s">
        <v>0</v>
      </c>
      <c r="I100" s="44" t="s">
        <v>0</v>
      </c>
      <c r="J100" s="44" t="s">
        <v>0</v>
      </c>
      <c r="K100" s="44" t="s">
        <v>0</v>
      </c>
      <c r="L100" s="44" t="s">
        <v>0</v>
      </c>
      <c r="M100" s="45">
        <f t="shared" ref="M100:O105" si="41">M101</f>
        <v>38700000</v>
      </c>
      <c r="N100" s="45">
        <f t="shared" si="41"/>
        <v>0</v>
      </c>
      <c r="O100" s="45">
        <f t="shared" si="41"/>
        <v>0</v>
      </c>
      <c r="P100" s="30">
        <f t="shared" si="26"/>
        <v>0</v>
      </c>
    </row>
    <row r="101" spans="1:16" s="46" customFormat="1" ht="32.25" customHeight="1" x14ac:dyDescent="0.25">
      <c r="A101" s="42" t="s">
        <v>382</v>
      </c>
      <c r="B101" s="43" t="s">
        <v>94</v>
      </c>
      <c r="C101" s="43" t="s">
        <v>28</v>
      </c>
      <c r="D101" s="43">
        <v>12</v>
      </c>
      <c r="E101" s="43" t="s">
        <v>0</v>
      </c>
      <c r="F101" s="43" t="s">
        <v>0</v>
      </c>
      <c r="G101" s="43" t="s">
        <v>0</v>
      </c>
      <c r="H101" s="44" t="s">
        <v>0</v>
      </c>
      <c r="I101" s="44" t="s">
        <v>0</v>
      </c>
      <c r="J101" s="44" t="s">
        <v>0</v>
      </c>
      <c r="K101" s="44" t="s">
        <v>0</v>
      </c>
      <c r="L101" s="44" t="s">
        <v>0</v>
      </c>
      <c r="M101" s="45">
        <f t="shared" si="41"/>
        <v>38700000</v>
      </c>
      <c r="N101" s="45">
        <f t="shared" si="41"/>
        <v>0</v>
      </c>
      <c r="O101" s="45">
        <f t="shared" si="41"/>
        <v>0</v>
      </c>
      <c r="P101" s="30">
        <f t="shared" si="26"/>
        <v>0</v>
      </c>
    </row>
    <row r="102" spans="1:16" s="46" customFormat="1" ht="32.25" customHeight="1" x14ac:dyDescent="0.25">
      <c r="A102" s="42" t="s">
        <v>110</v>
      </c>
      <c r="B102" s="43" t="s">
        <v>94</v>
      </c>
      <c r="C102" s="43" t="s">
        <v>28</v>
      </c>
      <c r="D102" s="43">
        <v>12</v>
      </c>
      <c r="E102" s="43" t="s">
        <v>111</v>
      </c>
      <c r="F102" s="43" t="s">
        <v>0</v>
      </c>
      <c r="G102" s="43" t="s">
        <v>0</v>
      </c>
      <c r="H102" s="44" t="s">
        <v>0</v>
      </c>
      <c r="I102" s="44" t="s">
        <v>0</v>
      </c>
      <c r="J102" s="44" t="s">
        <v>0</v>
      </c>
      <c r="K102" s="44" t="s">
        <v>0</v>
      </c>
      <c r="L102" s="44" t="s">
        <v>0</v>
      </c>
      <c r="M102" s="45">
        <f t="shared" si="41"/>
        <v>38700000</v>
      </c>
      <c r="N102" s="45">
        <f t="shared" si="41"/>
        <v>0</v>
      </c>
      <c r="O102" s="45">
        <f t="shared" si="41"/>
        <v>0</v>
      </c>
      <c r="P102" s="30">
        <f t="shared" si="26"/>
        <v>0</v>
      </c>
    </row>
    <row r="103" spans="1:16" s="46" customFormat="1" ht="15" customHeight="1" x14ac:dyDescent="0.25">
      <c r="A103" s="47" t="s">
        <v>112</v>
      </c>
      <c r="B103" s="43" t="s">
        <v>94</v>
      </c>
      <c r="C103" s="43" t="s">
        <v>28</v>
      </c>
      <c r="D103" s="43">
        <v>12</v>
      </c>
      <c r="E103" s="43" t="s">
        <v>111</v>
      </c>
      <c r="F103" s="43" t="s">
        <v>113</v>
      </c>
      <c r="G103" s="43" t="s">
        <v>0</v>
      </c>
      <c r="H103" s="43" t="s">
        <v>0</v>
      </c>
      <c r="I103" s="43" t="s">
        <v>0</v>
      </c>
      <c r="J103" s="43" t="s">
        <v>0</v>
      </c>
      <c r="K103" s="43" t="s">
        <v>0</v>
      </c>
      <c r="L103" s="43" t="s">
        <v>0</v>
      </c>
      <c r="M103" s="45">
        <f t="shared" si="41"/>
        <v>38700000</v>
      </c>
      <c r="N103" s="45">
        <f t="shared" si="41"/>
        <v>0</v>
      </c>
      <c r="O103" s="45">
        <f t="shared" si="41"/>
        <v>0</v>
      </c>
      <c r="P103" s="30">
        <f t="shared" si="26"/>
        <v>0</v>
      </c>
    </row>
    <row r="104" spans="1:16" s="46" customFormat="1" ht="15" customHeight="1" x14ac:dyDescent="0.25">
      <c r="A104" s="47" t="s">
        <v>114</v>
      </c>
      <c r="B104" s="43" t="s">
        <v>94</v>
      </c>
      <c r="C104" s="43" t="s">
        <v>28</v>
      </c>
      <c r="D104" s="43">
        <v>12</v>
      </c>
      <c r="E104" s="43" t="s">
        <v>111</v>
      </c>
      <c r="F104" s="43" t="s">
        <v>113</v>
      </c>
      <c r="G104" s="43" t="s">
        <v>75</v>
      </c>
      <c r="H104" s="43" t="s">
        <v>0</v>
      </c>
      <c r="I104" s="43" t="s">
        <v>0</v>
      </c>
      <c r="J104" s="43" t="s">
        <v>0</v>
      </c>
      <c r="K104" s="43" t="s">
        <v>0</v>
      </c>
      <c r="L104" s="43" t="s">
        <v>0</v>
      </c>
      <c r="M104" s="45">
        <f t="shared" si="41"/>
        <v>38700000</v>
      </c>
      <c r="N104" s="45">
        <f t="shared" si="41"/>
        <v>0</v>
      </c>
      <c r="O104" s="45">
        <f t="shared" si="41"/>
        <v>0</v>
      </c>
      <c r="P104" s="30">
        <f t="shared" si="26"/>
        <v>0</v>
      </c>
    </row>
    <row r="105" spans="1:16" s="46" customFormat="1" ht="48.9" customHeight="1" x14ac:dyDescent="0.25">
      <c r="A105" s="42" t="s">
        <v>247</v>
      </c>
      <c r="B105" s="43" t="s">
        <v>94</v>
      </c>
      <c r="C105" s="43" t="s">
        <v>28</v>
      </c>
      <c r="D105" s="43">
        <v>12</v>
      </c>
      <c r="E105" s="43" t="s">
        <v>111</v>
      </c>
      <c r="F105" s="43" t="s">
        <v>113</v>
      </c>
      <c r="G105" s="43" t="s">
        <v>75</v>
      </c>
      <c r="H105" s="43">
        <v>11270</v>
      </c>
      <c r="I105" s="44" t="s">
        <v>0</v>
      </c>
      <c r="J105" s="44" t="s">
        <v>0</v>
      </c>
      <c r="K105" s="44" t="s">
        <v>0</v>
      </c>
      <c r="L105" s="44" t="s">
        <v>0</v>
      </c>
      <c r="M105" s="45">
        <f t="shared" si="41"/>
        <v>38700000</v>
      </c>
      <c r="N105" s="45">
        <f t="shared" si="41"/>
        <v>0</v>
      </c>
      <c r="O105" s="45">
        <f t="shared" si="41"/>
        <v>0</v>
      </c>
      <c r="P105" s="30">
        <f t="shared" si="26"/>
        <v>0</v>
      </c>
    </row>
    <row r="106" spans="1:16" s="46" customFormat="1" ht="62.4" x14ac:dyDescent="0.25">
      <c r="A106" s="42" t="s">
        <v>210</v>
      </c>
      <c r="B106" s="43" t="s">
        <v>94</v>
      </c>
      <c r="C106" s="43" t="s">
        <v>28</v>
      </c>
      <c r="D106" s="43">
        <v>12</v>
      </c>
      <c r="E106" s="43" t="s">
        <v>111</v>
      </c>
      <c r="F106" s="43" t="s">
        <v>113</v>
      </c>
      <c r="G106" s="43" t="s">
        <v>75</v>
      </c>
      <c r="H106" s="43">
        <v>11270</v>
      </c>
      <c r="I106" s="43" t="s">
        <v>121</v>
      </c>
      <c r="J106" s="43" t="s">
        <v>0</v>
      </c>
      <c r="K106" s="43" t="s">
        <v>0</v>
      </c>
      <c r="L106" s="43" t="s">
        <v>0</v>
      </c>
      <c r="M106" s="45">
        <f>M108</f>
        <v>38700000</v>
      </c>
      <c r="N106" s="45">
        <f t="shared" ref="N106:O106" si="42">N108</f>
        <v>0</v>
      </c>
      <c r="O106" s="45">
        <f t="shared" si="42"/>
        <v>0</v>
      </c>
      <c r="P106" s="30">
        <f t="shared" si="26"/>
        <v>0</v>
      </c>
    </row>
    <row r="107" spans="1:16" s="46" customFormat="1" ht="31.2" x14ac:dyDescent="0.25">
      <c r="A107" s="44" t="s">
        <v>292</v>
      </c>
      <c r="B107" s="43"/>
      <c r="C107" s="43"/>
      <c r="D107" s="43" t="s">
        <v>0</v>
      </c>
      <c r="E107" s="43" t="s">
        <v>0</v>
      </c>
      <c r="F107" s="43" t="s">
        <v>0</v>
      </c>
      <c r="G107" s="43" t="s">
        <v>0</v>
      </c>
      <c r="H107" s="44" t="s">
        <v>0</v>
      </c>
      <c r="I107" s="44" t="s">
        <v>0</v>
      </c>
      <c r="J107" s="44" t="s">
        <v>0</v>
      </c>
      <c r="K107" s="44" t="s">
        <v>0</v>
      </c>
      <c r="L107" s="44" t="s">
        <v>0</v>
      </c>
      <c r="M107" s="45">
        <f>M108</f>
        <v>38700000</v>
      </c>
      <c r="N107" s="45">
        <f t="shared" ref="N107:O107" si="43">N108</f>
        <v>0</v>
      </c>
      <c r="O107" s="45">
        <f t="shared" si="43"/>
        <v>0</v>
      </c>
      <c r="P107" s="30">
        <f t="shared" si="26"/>
        <v>0</v>
      </c>
    </row>
    <row r="108" spans="1:16" s="1" customFormat="1" ht="31.2" x14ac:dyDescent="0.25">
      <c r="A108" s="20" t="s">
        <v>427</v>
      </c>
      <c r="B108" s="21">
        <v>15</v>
      </c>
      <c r="C108" s="21">
        <v>0</v>
      </c>
      <c r="D108" s="21">
        <v>12</v>
      </c>
      <c r="E108" s="21">
        <v>815</v>
      </c>
      <c r="F108" s="23" t="s">
        <v>113</v>
      </c>
      <c r="G108" s="23" t="s">
        <v>75</v>
      </c>
      <c r="H108" s="21">
        <v>11270</v>
      </c>
      <c r="I108" s="21">
        <v>522</v>
      </c>
      <c r="J108" s="21" t="s">
        <v>179</v>
      </c>
      <c r="K108" s="24">
        <v>38000</v>
      </c>
      <c r="L108" s="21">
        <v>2020</v>
      </c>
      <c r="M108" s="22">
        <v>38700000</v>
      </c>
      <c r="N108" s="22">
        <v>0</v>
      </c>
      <c r="O108" s="22">
        <v>0</v>
      </c>
      <c r="P108" s="25">
        <f t="shared" si="26"/>
        <v>0</v>
      </c>
    </row>
    <row r="109" spans="1:16" s="31" customFormat="1" ht="32.25" customHeight="1" x14ac:dyDescent="0.25">
      <c r="A109" s="27" t="s">
        <v>126</v>
      </c>
      <c r="B109" s="28" t="s">
        <v>127</v>
      </c>
      <c r="C109" s="28" t="s">
        <v>0</v>
      </c>
      <c r="D109" s="28" t="s">
        <v>0</v>
      </c>
      <c r="E109" s="28" t="s">
        <v>0</v>
      </c>
      <c r="F109" s="28" t="s">
        <v>0</v>
      </c>
      <c r="G109" s="28" t="s">
        <v>0</v>
      </c>
      <c r="H109" s="32" t="s">
        <v>0</v>
      </c>
      <c r="I109" s="32" t="s">
        <v>0</v>
      </c>
      <c r="J109" s="32" t="s">
        <v>0</v>
      </c>
      <c r="K109" s="32" t="s">
        <v>0</v>
      </c>
      <c r="L109" s="32" t="s">
        <v>0</v>
      </c>
      <c r="M109" s="29">
        <f>M110</f>
        <v>491598151.93000001</v>
      </c>
      <c r="N109" s="29">
        <f t="shared" ref="N109:O112" si="44">N110</f>
        <v>46430867.439999998</v>
      </c>
      <c r="O109" s="29">
        <f t="shared" si="44"/>
        <v>46430867.439999998</v>
      </c>
      <c r="P109" s="30">
        <f t="shared" si="26"/>
        <v>9.4448824223023961E-2</v>
      </c>
    </row>
    <row r="110" spans="1:16" s="31" customFormat="1" ht="64.5" customHeight="1" x14ac:dyDescent="0.25">
      <c r="A110" s="27" t="s">
        <v>297</v>
      </c>
      <c r="B110" s="28" t="s">
        <v>127</v>
      </c>
      <c r="C110" s="28" t="s">
        <v>28</v>
      </c>
      <c r="D110" s="28" t="s">
        <v>298</v>
      </c>
      <c r="E110" s="28" t="s">
        <v>0</v>
      </c>
      <c r="F110" s="28" t="s">
        <v>0</v>
      </c>
      <c r="G110" s="28" t="s">
        <v>0</v>
      </c>
      <c r="H110" s="32" t="s">
        <v>0</v>
      </c>
      <c r="I110" s="32" t="s">
        <v>0</v>
      </c>
      <c r="J110" s="32" t="s">
        <v>0</v>
      </c>
      <c r="K110" s="32" t="s">
        <v>0</v>
      </c>
      <c r="L110" s="32" t="s">
        <v>0</v>
      </c>
      <c r="M110" s="29">
        <f>M111</f>
        <v>491598151.93000001</v>
      </c>
      <c r="N110" s="29">
        <f t="shared" si="44"/>
        <v>46430867.439999998</v>
      </c>
      <c r="O110" s="29">
        <f t="shared" si="44"/>
        <v>46430867.439999998</v>
      </c>
      <c r="P110" s="30">
        <f t="shared" si="26"/>
        <v>9.4448824223023961E-2</v>
      </c>
    </row>
    <row r="111" spans="1:16" s="31" customFormat="1" ht="32.25" customHeight="1" x14ac:dyDescent="0.25">
      <c r="A111" s="27" t="s">
        <v>29</v>
      </c>
      <c r="B111" s="28" t="s">
        <v>127</v>
      </c>
      <c r="C111" s="28" t="s">
        <v>28</v>
      </c>
      <c r="D111" s="28" t="s">
        <v>298</v>
      </c>
      <c r="E111" s="28" t="s">
        <v>30</v>
      </c>
      <c r="F111" s="28" t="s">
        <v>0</v>
      </c>
      <c r="G111" s="28" t="s">
        <v>0</v>
      </c>
      <c r="H111" s="32" t="s">
        <v>0</v>
      </c>
      <c r="I111" s="32" t="s">
        <v>0</v>
      </c>
      <c r="J111" s="32" t="s">
        <v>0</v>
      </c>
      <c r="K111" s="32" t="s">
        <v>0</v>
      </c>
      <c r="L111" s="32" t="s">
        <v>0</v>
      </c>
      <c r="M111" s="29">
        <f>M112</f>
        <v>491598151.93000001</v>
      </c>
      <c r="N111" s="29">
        <f t="shared" si="44"/>
        <v>46430867.439999998</v>
      </c>
      <c r="O111" s="29">
        <f t="shared" si="44"/>
        <v>46430867.439999998</v>
      </c>
      <c r="P111" s="30">
        <f t="shared" si="26"/>
        <v>9.4448824223023961E-2</v>
      </c>
    </row>
    <row r="112" spans="1:16" s="31" customFormat="1" ht="15" customHeight="1" x14ac:dyDescent="0.25">
      <c r="A112" s="33" t="s">
        <v>129</v>
      </c>
      <c r="B112" s="28" t="s">
        <v>127</v>
      </c>
      <c r="C112" s="28" t="s">
        <v>28</v>
      </c>
      <c r="D112" s="28" t="s">
        <v>298</v>
      </c>
      <c r="E112" s="28" t="s">
        <v>30</v>
      </c>
      <c r="F112" s="28" t="s">
        <v>39</v>
      </c>
      <c r="G112" s="28" t="s">
        <v>0</v>
      </c>
      <c r="H112" s="28" t="s">
        <v>0</v>
      </c>
      <c r="I112" s="28" t="s">
        <v>0</v>
      </c>
      <c r="J112" s="28" t="s">
        <v>0</v>
      </c>
      <c r="K112" s="28" t="s">
        <v>0</v>
      </c>
      <c r="L112" s="28" t="s">
        <v>0</v>
      </c>
      <c r="M112" s="29">
        <f>M113</f>
        <v>491598151.93000001</v>
      </c>
      <c r="N112" s="29">
        <f t="shared" si="44"/>
        <v>46430867.439999998</v>
      </c>
      <c r="O112" s="29">
        <f t="shared" si="44"/>
        <v>46430867.439999998</v>
      </c>
      <c r="P112" s="30">
        <f t="shared" si="26"/>
        <v>9.4448824223023961E-2</v>
      </c>
    </row>
    <row r="113" spans="1:16" s="31" customFormat="1" ht="15" customHeight="1" x14ac:dyDescent="0.25">
      <c r="A113" s="33" t="s">
        <v>299</v>
      </c>
      <c r="B113" s="28" t="s">
        <v>127</v>
      </c>
      <c r="C113" s="28" t="s">
        <v>28</v>
      </c>
      <c r="D113" s="28" t="s">
        <v>298</v>
      </c>
      <c r="E113" s="28" t="s">
        <v>30</v>
      </c>
      <c r="F113" s="28" t="s">
        <v>39</v>
      </c>
      <c r="G113" s="28" t="s">
        <v>75</v>
      </c>
      <c r="H113" s="28" t="s">
        <v>0</v>
      </c>
      <c r="I113" s="28" t="s">
        <v>0</v>
      </c>
      <c r="J113" s="28" t="s">
        <v>0</v>
      </c>
      <c r="K113" s="28" t="s">
        <v>0</v>
      </c>
      <c r="L113" s="28" t="s">
        <v>0</v>
      </c>
      <c r="M113" s="29">
        <f>M115+M124</f>
        <v>491598151.93000001</v>
      </c>
      <c r="N113" s="29">
        <f t="shared" ref="N113:O113" si="45">N115+N124</f>
        <v>46430867.439999998</v>
      </c>
      <c r="O113" s="29">
        <f t="shared" si="45"/>
        <v>46430867.439999998</v>
      </c>
      <c r="P113" s="30">
        <f t="shared" si="26"/>
        <v>9.4448824223023961E-2</v>
      </c>
    </row>
    <row r="114" spans="1:16" s="31" customFormat="1" ht="48.9" customHeight="1" x14ac:dyDescent="0.25">
      <c r="A114" s="27" t="s">
        <v>247</v>
      </c>
      <c r="B114" s="28" t="s">
        <v>127</v>
      </c>
      <c r="C114" s="28" t="s">
        <v>28</v>
      </c>
      <c r="D114" s="28" t="s">
        <v>298</v>
      </c>
      <c r="E114" s="28" t="s">
        <v>30</v>
      </c>
      <c r="F114" s="28" t="s">
        <v>39</v>
      </c>
      <c r="G114" s="28" t="s">
        <v>75</v>
      </c>
      <c r="H114" s="28" t="s">
        <v>248</v>
      </c>
      <c r="I114" s="32" t="s">
        <v>0</v>
      </c>
      <c r="J114" s="32" t="s">
        <v>0</v>
      </c>
      <c r="K114" s="32" t="s">
        <v>0</v>
      </c>
      <c r="L114" s="32" t="s">
        <v>0</v>
      </c>
      <c r="M114" s="29">
        <f>M115</f>
        <v>199550000</v>
      </c>
      <c r="N114" s="29">
        <f t="shared" ref="N114:O114" si="46">N115</f>
        <v>31142757.120000001</v>
      </c>
      <c r="O114" s="29">
        <f t="shared" si="46"/>
        <v>31142757.120000001</v>
      </c>
      <c r="P114" s="30">
        <f t="shared" si="26"/>
        <v>0.15606493169631672</v>
      </c>
    </row>
    <row r="115" spans="1:16" s="31" customFormat="1" ht="64.5" customHeight="1" x14ac:dyDescent="0.25">
      <c r="A115" s="27" t="s">
        <v>210</v>
      </c>
      <c r="B115" s="28" t="s">
        <v>127</v>
      </c>
      <c r="C115" s="28" t="s">
        <v>28</v>
      </c>
      <c r="D115" s="28" t="s">
        <v>298</v>
      </c>
      <c r="E115" s="28" t="s">
        <v>30</v>
      </c>
      <c r="F115" s="28" t="s">
        <v>39</v>
      </c>
      <c r="G115" s="28" t="s">
        <v>75</v>
      </c>
      <c r="H115" s="28" t="s">
        <v>248</v>
      </c>
      <c r="I115" s="28" t="s">
        <v>211</v>
      </c>
      <c r="J115" s="28" t="s">
        <v>0</v>
      </c>
      <c r="K115" s="28" t="s">
        <v>0</v>
      </c>
      <c r="L115" s="28" t="s">
        <v>0</v>
      </c>
      <c r="M115" s="29">
        <f>M116+M118+M120+M122</f>
        <v>199550000</v>
      </c>
      <c r="N115" s="29">
        <f t="shared" ref="N115:O115" si="47">N116+N118+N120+N122</f>
        <v>31142757.120000001</v>
      </c>
      <c r="O115" s="29">
        <f t="shared" si="47"/>
        <v>31142757.120000001</v>
      </c>
      <c r="P115" s="30">
        <f t="shared" si="26"/>
        <v>0.15606493169631672</v>
      </c>
    </row>
    <row r="116" spans="1:16" s="31" customFormat="1" ht="15" customHeight="1" x14ac:dyDescent="0.25">
      <c r="A116" s="27" t="s">
        <v>395</v>
      </c>
      <c r="B116" s="34" t="s">
        <v>0</v>
      </c>
      <c r="C116" s="34" t="s">
        <v>0</v>
      </c>
      <c r="D116" s="34" t="s">
        <v>0</v>
      </c>
      <c r="E116" s="34" t="s">
        <v>0</v>
      </c>
      <c r="F116" s="34" t="s">
        <v>0</v>
      </c>
      <c r="G116" s="34" t="s">
        <v>0</v>
      </c>
      <c r="H116" s="34" t="s">
        <v>0</v>
      </c>
      <c r="I116" s="34" t="s">
        <v>0</v>
      </c>
      <c r="J116" s="34" t="s">
        <v>0</v>
      </c>
      <c r="K116" s="34" t="s">
        <v>0</v>
      </c>
      <c r="L116" s="34" t="s">
        <v>0</v>
      </c>
      <c r="M116" s="29">
        <f>M117</f>
        <v>46550000</v>
      </c>
      <c r="N116" s="29">
        <f t="shared" ref="N116:O116" si="48">N117</f>
        <v>6523786.7999999998</v>
      </c>
      <c r="O116" s="29">
        <f t="shared" si="48"/>
        <v>6523786.7999999998</v>
      </c>
      <c r="P116" s="30">
        <f t="shared" si="26"/>
        <v>0.14014579591836734</v>
      </c>
    </row>
    <row r="117" spans="1:16" ht="48.9" customHeight="1" x14ac:dyDescent="0.25">
      <c r="A117" s="4" t="s">
        <v>437</v>
      </c>
      <c r="B117" s="16" t="s">
        <v>127</v>
      </c>
      <c r="C117" s="16" t="s">
        <v>28</v>
      </c>
      <c r="D117" s="16" t="s">
        <v>298</v>
      </c>
      <c r="E117" s="16" t="s">
        <v>30</v>
      </c>
      <c r="F117" s="16" t="s">
        <v>39</v>
      </c>
      <c r="G117" s="16" t="s">
        <v>75</v>
      </c>
      <c r="H117" s="16" t="s">
        <v>248</v>
      </c>
      <c r="I117" s="16" t="s">
        <v>211</v>
      </c>
      <c r="J117" s="17" t="s">
        <v>77</v>
      </c>
      <c r="K117" s="17" t="s">
        <v>300</v>
      </c>
      <c r="L117" s="17" t="s">
        <v>53</v>
      </c>
      <c r="M117" s="18">
        <f>38606081+7943919</f>
        <v>46550000</v>
      </c>
      <c r="N117" s="18">
        <v>6523786.7999999998</v>
      </c>
      <c r="O117" s="18">
        <v>6523786.7999999998</v>
      </c>
      <c r="P117" s="25">
        <f t="shared" si="26"/>
        <v>0.14014579591836734</v>
      </c>
    </row>
    <row r="118" spans="1:16" s="31" customFormat="1" ht="15" customHeight="1" x14ac:dyDescent="0.25">
      <c r="A118" s="27" t="s">
        <v>301</v>
      </c>
      <c r="B118" s="34" t="s">
        <v>0</v>
      </c>
      <c r="C118" s="34" t="s">
        <v>0</v>
      </c>
      <c r="D118" s="34" t="s">
        <v>0</v>
      </c>
      <c r="E118" s="34" t="s">
        <v>0</v>
      </c>
      <c r="F118" s="34" t="s">
        <v>0</v>
      </c>
      <c r="G118" s="34" t="s">
        <v>0</v>
      </c>
      <c r="H118" s="34" t="s">
        <v>0</v>
      </c>
      <c r="I118" s="34" t="s">
        <v>0</v>
      </c>
      <c r="J118" s="34" t="s">
        <v>0</v>
      </c>
      <c r="K118" s="34" t="s">
        <v>0</v>
      </c>
      <c r="L118" s="34" t="s">
        <v>0</v>
      </c>
      <c r="M118" s="29">
        <f>M119</f>
        <v>52250000</v>
      </c>
      <c r="N118" s="29">
        <f t="shared" ref="N118:O118" si="49">N119</f>
        <v>24618970.32</v>
      </c>
      <c r="O118" s="29">
        <f t="shared" si="49"/>
        <v>24618970.32</v>
      </c>
      <c r="P118" s="30">
        <f t="shared" si="26"/>
        <v>0.47117646545454545</v>
      </c>
    </row>
    <row r="119" spans="1:16" ht="48.9" customHeight="1" x14ac:dyDescent="0.25">
      <c r="A119" s="4" t="s">
        <v>390</v>
      </c>
      <c r="B119" s="16" t="s">
        <v>127</v>
      </c>
      <c r="C119" s="16" t="s">
        <v>28</v>
      </c>
      <c r="D119" s="16" t="s">
        <v>298</v>
      </c>
      <c r="E119" s="16" t="s">
        <v>30</v>
      </c>
      <c r="F119" s="16" t="s">
        <v>39</v>
      </c>
      <c r="G119" s="16" t="s">
        <v>75</v>
      </c>
      <c r="H119" s="16" t="s">
        <v>248</v>
      </c>
      <c r="I119" s="16" t="s">
        <v>211</v>
      </c>
      <c r="J119" s="17" t="s">
        <v>77</v>
      </c>
      <c r="K119" s="17" t="s">
        <v>300</v>
      </c>
      <c r="L119" s="17" t="s">
        <v>53</v>
      </c>
      <c r="M119" s="18">
        <v>52250000</v>
      </c>
      <c r="N119" s="18">
        <v>24618970.32</v>
      </c>
      <c r="O119" s="18">
        <v>24618970.32</v>
      </c>
      <c r="P119" s="25">
        <f t="shared" si="26"/>
        <v>0.47117646545454545</v>
      </c>
    </row>
    <row r="120" spans="1:16" s="31" customFormat="1" ht="15" customHeight="1" x14ac:dyDescent="0.25">
      <c r="A120" s="27" t="s">
        <v>276</v>
      </c>
      <c r="B120" s="34" t="s">
        <v>0</v>
      </c>
      <c r="C120" s="34" t="s">
        <v>0</v>
      </c>
      <c r="D120" s="34" t="s">
        <v>0</v>
      </c>
      <c r="E120" s="34" t="s">
        <v>0</v>
      </c>
      <c r="F120" s="34" t="s">
        <v>0</v>
      </c>
      <c r="G120" s="34" t="s">
        <v>0</v>
      </c>
      <c r="H120" s="34" t="s">
        <v>0</v>
      </c>
      <c r="I120" s="34" t="s">
        <v>0</v>
      </c>
      <c r="J120" s="34" t="s">
        <v>0</v>
      </c>
      <c r="K120" s="34" t="s">
        <v>0</v>
      </c>
      <c r="L120" s="34" t="s">
        <v>0</v>
      </c>
      <c r="M120" s="29">
        <f>M121</f>
        <v>80750000</v>
      </c>
      <c r="N120" s="29">
        <f t="shared" ref="N120:O120" si="50">N121</f>
        <v>0</v>
      </c>
      <c r="O120" s="29">
        <f t="shared" si="50"/>
        <v>0</v>
      </c>
      <c r="P120" s="30">
        <f t="shared" si="26"/>
        <v>0</v>
      </c>
    </row>
    <row r="121" spans="1:16" ht="48.9" customHeight="1" x14ac:dyDescent="0.25">
      <c r="A121" s="4" t="s">
        <v>302</v>
      </c>
      <c r="B121" s="16" t="s">
        <v>127</v>
      </c>
      <c r="C121" s="16" t="s">
        <v>28</v>
      </c>
      <c r="D121" s="16" t="s">
        <v>298</v>
      </c>
      <c r="E121" s="16" t="s">
        <v>30</v>
      </c>
      <c r="F121" s="16" t="s">
        <v>39</v>
      </c>
      <c r="G121" s="16" t="s">
        <v>75</v>
      </c>
      <c r="H121" s="16" t="s">
        <v>248</v>
      </c>
      <c r="I121" s="16" t="s">
        <v>211</v>
      </c>
      <c r="J121" s="17" t="s">
        <v>77</v>
      </c>
      <c r="K121" s="17" t="s">
        <v>303</v>
      </c>
      <c r="L121" s="17" t="s">
        <v>53</v>
      </c>
      <c r="M121" s="18">
        <v>80750000</v>
      </c>
      <c r="N121" s="18">
        <v>0</v>
      </c>
      <c r="O121" s="18">
        <v>0</v>
      </c>
      <c r="P121" s="25">
        <f t="shared" si="26"/>
        <v>0</v>
      </c>
    </row>
    <row r="122" spans="1:16" s="31" customFormat="1" ht="15" customHeight="1" x14ac:dyDescent="0.25">
      <c r="A122" s="27" t="s">
        <v>304</v>
      </c>
      <c r="B122" s="34" t="s">
        <v>0</v>
      </c>
      <c r="C122" s="34" t="s">
        <v>0</v>
      </c>
      <c r="D122" s="34" t="s">
        <v>0</v>
      </c>
      <c r="E122" s="34" t="s">
        <v>0</v>
      </c>
      <c r="F122" s="34" t="s">
        <v>0</v>
      </c>
      <c r="G122" s="34" t="s">
        <v>0</v>
      </c>
      <c r="H122" s="34" t="s">
        <v>0</v>
      </c>
      <c r="I122" s="34" t="s">
        <v>0</v>
      </c>
      <c r="J122" s="34" t="s">
        <v>0</v>
      </c>
      <c r="K122" s="34" t="s">
        <v>0</v>
      </c>
      <c r="L122" s="34" t="s">
        <v>0</v>
      </c>
      <c r="M122" s="29">
        <f>M123</f>
        <v>20000000</v>
      </c>
      <c r="N122" s="29">
        <f t="shared" ref="N122:O122" si="51">N123</f>
        <v>0</v>
      </c>
      <c r="O122" s="29">
        <f t="shared" si="51"/>
        <v>0</v>
      </c>
      <c r="P122" s="30">
        <f t="shared" si="26"/>
        <v>0</v>
      </c>
    </row>
    <row r="123" spans="1:16" ht="48.9" customHeight="1" x14ac:dyDescent="0.25">
      <c r="A123" s="4" t="s">
        <v>305</v>
      </c>
      <c r="B123" s="16" t="s">
        <v>127</v>
      </c>
      <c r="C123" s="16" t="s">
        <v>28</v>
      </c>
      <c r="D123" s="16" t="s">
        <v>298</v>
      </c>
      <c r="E123" s="16" t="s">
        <v>30</v>
      </c>
      <c r="F123" s="16" t="s">
        <v>39</v>
      </c>
      <c r="G123" s="16" t="s">
        <v>75</v>
      </c>
      <c r="H123" s="16" t="s">
        <v>248</v>
      </c>
      <c r="I123" s="16" t="s">
        <v>211</v>
      </c>
      <c r="J123" s="17" t="s">
        <v>77</v>
      </c>
      <c r="K123" s="17" t="s">
        <v>303</v>
      </c>
      <c r="L123" s="17" t="s">
        <v>79</v>
      </c>
      <c r="M123" s="18">
        <v>20000000</v>
      </c>
      <c r="N123" s="18">
        <v>0</v>
      </c>
      <c r="O123" s="18">
        <v>0</v>
      </c>
      <c r="P123" s="25">
        <f t="shared" si="26"/>
        <v>0</v>
      </c>
    </row>
    <row r="124" spans="1:16" s="31" customFormat="1" ht="112.35" customHeight="1" x14ac:dyDescent="0.25">
      <c r="A124" s="27" t="s">
        <v>306</v>
      </c>
      <c r="B124" s="28" t="s">
        <v>127</v>
      </c>
      <c r="C124" s="28" t="s">
        <v>28</v>
      </c>
      <c r="D124" s="28" t="s">
        <v>298</v>
      </c>
      <c r="E124" s="28" t="s">
        <v>30</v>
      </c>
      <c r="F124" s="28" t="s">
        <v>39</v>
      </c>
      <c r="G124" s="28" t="s">
        <v>75</v>
      </c>
      <c r="H124" s="28" t="s">
        <v>307</v>
      </c>
      <c r="I124" s="32" t="s">
        <v>0</v>
      </c>
      <c r="J124" s="32" t="s">
        <v>0</v>
      </c>
      <c r="K124" s="32" t="s">
        <v>0</v>
      </c>
      <c r="L124" s="32" t="s">
        <v>0</v>
      </c>
      <c r="M124" s="29">
        <f>M125</f>
        <v>292048151.93000001</v>
      </c>
      <c r="N124" s="29">
        <f t="shared" ref="N124:O125" si="52">N125</f>
        <v>15288110.32</v>
      </c>
      <c r="O124" s="29">
        <f t="shared" si="52"/>
        <v>15288110.32</v>
      </c>
      <c r="P124" s="30">
        <f t="shared" si="26"/>
        <v>5.2347909818872447E-2</v>
      </c>
    </row>
    <row r="125" spans="1:16" s="31" customFormat="1" ht="64.5" customHeight="1" x14ac:dyDescent="0.25">
      <c r="A125" s="27" t="s">
        <v>210</v>
      </c>
      <c r="B125" s="28" t="s">
        <v>127</v>
      </c>
      <c r="C125" s="28" t="s">
        <v>28</v>
      </c>
      <c r="D125" s="28" t="s">
        <v>298</v>
      </c>
      <c r="E125" s="28" t="s">
        <v>30</v>
      </c>
      <c r="F125" s="28" t="s">
        <v>39</v>
      </c>
      <c r="G125" s="28" t="s">
        <v>75</v>
      </c>
      <c r="H125" s="28" t="s">
        <v>307</v>
      </c>
      <c r="I125" s="28" t="s">
        <v>211</v>
      </c>
      <c r="J125" s="28" t="s">
        <v>0</v>
      </c>
      <c r="K125" s="28" t="s">
        <v>0</v>
      </c>
      <c r="L125" s="28" t="s">
        <v>0</v>
      </c>
      <c r="M125" s="29">
        <f>M126</f>
        <v>292048151.93000001</v>
      </c>
      <c r="N125" s="29">
        <f t="shared" si="52"/>
        <v>15288110.32</v>
      </c>
      <c r="O125" s="29">
        <f t="shared" si="52"/>
        <v>15288110.32</v>
      </c>
      <c r="P125" s="30">
        <f t="shared" si="26"/>
        <v>5.2347909818872447E-2</v>
      </c>
    </row>
    <row r="126" spans="1:16" s="31" customFormat="1" ht="15" customHeight="1" x14ac:dyDescent="0.25">
      <c r="A126" s="27" t="s">
        <v>396</v>
      </c>
      <c r="B126" s="34" t="s">
        <v>0</v>
      </c>
      <c r="C126" s="34" t="s">
        <v>0</v>
      </c>
      <c r="D126" s="34" t="s">
        <v>0</v>
      </c>
      <c r="E126" s="34" t="s">
        <v>0</v>
      </c>
      <c r="F126" s="34" t="s">
        <v>0</v>
      </c>
      <c r="G126" s="34" t="s">
        <v>0</v>
      </c>
      <c r="H126" s="34" t="s">
        <v>0</v>
      </c>
      <c r="I126" s="34" t="s">
        <v>0</v>
      </c>
      <c r="J126" s="34" t="s">
        <v>0</v>
      </c>
      <c r="K126" s="34" t="s">
        <v>0</v>
      </c>
      <c r="L126" s="34" t="s">
        <v>0</v>
      </c>
      <c r="M126" s="29">
        <f>M127+M128+M129+M130</f>
        <v>292048151.93000001</v>
      </c>
      <c r="N126" s="29">
        <f t="shared" ref="N126:O126" si="53">N127+N128+N129+N130</f>
        <v>15288110.32</v>
      </c>
      <c r="O126" s="29">
        <f t="shared" si="53"/>
        <v>15288110.32</v>
      </c>
      <c r="P126" s="30">
        <f t="shared" si="26"/>
        <v>5.2347909818872447E-2</v>
      </c>
    </row>
    <row r="127" spans="1:16" ht="48.9" customHeight="1" x14ac:dyDescent="0.25">
      <c r="A127" s="4" t="s">
        <v>308</v>
      </c>
      <c r="B127" s="16" t="s">
        <v>127</v>
      </c>
      <c r="C127" s="16" t="s">
        <v>28</v>
      </c>
      <c r="D127" s="16" t="s">
        <v>298</v>
      </c>
      <c r="E127" s="16" t="s">
        <v>30</v>
      </c>
      <c r="F127" s="16" t="s">
        <v>39</v>
      </c>
      <c r="G127" s="16" t="s">
        <v>75</v>
      </c>
      <c r="H127" s="16" t="s">
        <v>307</v>
      </c>
      <c r="I127" s="16" t="s">
        <v>211</v>
      </c>
      <c r="J127" s="17" t="s">
        <v>77</v>
      </c>
      <c r="K127" s="17" t="s">
        <v>309</v>
      </c>
      <c r="L127" s="17" t="s">
        <v>79</v>
      </c>
      <c r="M127" s="18">
        <v>91448370.230000004</v>
      </c>
      <c r="N127" s="18">
        <v>0</v>
      </c>
      <c r="O127" s="18">
        <v>0</v>
      </c>
      <c r="P127" s="25">
        <f t="shared" si="26"/>
        <v>0</v>
      </c>
    </row>
    <row r="128" spans="1:16" ht="48.9" customHeight="1" x14ac:dyDescent="0.25">
      <c r="A128" s="4" t="s">
        <v>310</v>
      </c>
      <c r="B128" s="16" t="s">
        <v>127</v>
      </c>
      <c r="C128" s="16" t="s">
        <v>28</v>
      </c>
      <c r="D128" s="16" t="s">
        <v>298</v>
      </c>
      <c r="E128" s="16" t="s">
        <v>30</v>
      </c>
      <c r="F128" s="16" t="s">
        <v>39</v>
      </c>
      <c r="G128" s="16" t="s">
        <v>75</v>
      </c>
      <c r="H128" s="16" t="s">
        <v>307</v>
      </c>
      <c r="I128" s="16" t="s">
        <v>211</v>
      </c>
      <c r="J128" s="17" t="s">
        <v>77</v>
      </c>
      <c r="K128" s="17" t="s">
        <v>309</v>
      </c>
      <c r="L128" s="17" t="s">
        <v>53</v>
      </c>
      <c r="M128" s="18">
        <v>90276882.729999989</v>
      </c>
      <c r="N128" s="18">
        <v>15283440.780000001</v>
      </c>
      <c r="O128" s="18">
        <v>15283440.780000001</v>
      </c>
      <c r="P128" s="25">
        <f t="shared" si="26"/>
        <v>0.16929517632669816</v>
      </c>
    </row>
    <row r="129" spans="1:16" ht="48.9" customHeight="1" x14ac:dyDescent="0.25">
      <c r="A129" s="4" t="s">
        <v>311</v>
      </c>
      <c r="B129" s="16" t="s">
        <v>127</v>
      </c>
      <c r="C129" s="16" t="s">
        <v>28</v>
      </c>
      <c r="D129" s="16" t="s">
        <v>298</v>
      </c>
      <c r="E129" s="16" t="s">
        <v>30</v>
      </c>
      <c r="F129" s="16" t="s">
        <v>39</v>
      </c>
      <c r="G129" s="16" t="s">
        <v>75</v>
      </c>
      <c r="H129" s="16" t="s">
        <v>307</v>
      </c>
      <c r="I129" s="16" t="s">
        <v>211</v>
      </c>
      <c r="J129" s="17" t="s">
        <v>77</v>
      </c>
      <c r="K129" s="17" t="s">
        <v>300</v>
      </c>
      <c r="L129" s="17" t="s">
        <v>53</v>
      </c>
      <c r="M129" s="18">
        <v>55035061.609999999</v>
      </c>
      <c r="N129" s="18">
        <v>4669.54</v>
      </c>
      <c r="O129" s="18">
        <v>4669.54</v>
      </c>
      <c r="P129" s="25">
        <f t="shared" si="26"/>
        <v>8.4846638913392875E-5</v>
      </c>
    </row>
    <row r="130" spans="1:16" ht="48.9" customHeight="1" x14ac:dyDescent="0.25">
      <c r="A130" s="4" t="s">
        <v>441</v>
      </c>
      <c r="B130" s="16" t="s">
        <v>127</v>
      </c>
      <c r="C130" s="16" t="s">
        <v>28</v>
      </c>
      <c r="D130" s="16" t="s">
        <v>298</v>
      </c>
      <c r="E130" s="16" t="s">
        <v>30</v>
      </c>
      <c r="F130" s="16" t="s">
        <v>39</v>
      </c>
      <c r="G130" s="16" t="s">
        <v>75</v>
      </c>
      <c r="H130" s="16" t="s">
        <v>307</v>
      </c>
      <c r="I130" s="16" t="s">
        <v>211</v>
      </c>
      <c r="J130" s="17" t="s">
        <v>77</v>
      </c>
      <c r="K130" s="17" t="s">
        <v>300</v>
      </c>
      <c r="L130" s="17" t="s">
        <v>53</v>
      </c>
      <c r="M130" s="18">
        <v>55287837.359999999</v>
      </c>
      <c r="N130" s="18">
        <v>0</v>
      </c>
      <c r="O130" s="18">
        <v>0</v>
      </c>
      <c r="P130" s="25">
        <f t="shared" si="26"/>
        <v>0</v>
      </c>
    </row>
    <row r="131" spans="1:16" s="31" customFormat="1" ht="80.099999999999994" customHeight="1" x14ac:dyDescent="0.25">
      <c r="A131" s="27" t="s">
        <v>134</v>
      </c>
      <c r="B131" s="28" t="s">
        <v>135</v>
      </c>
      <c r="C131" s="28" t="s">
        <v>0</v>
      </c>
      <c r="D131" s="28" t="s">
        <v>0</v>
      </c>
      <c r="E131" s="28" t="s">
        <v>0</v>
      </c>
      <c r="F131" s="28" t="s">
        <v>0</v>
      </c>
      <c r="G131" s="28" t="s">
        <v>0</v>
      </c>
      <c r="H131" s="32" t="s">
        <v>0</v>
      </c>
      <c r="I131" s="32" t="s">
        <v>0</v>
      </c>
      <c r="J131" s="32" t="s">
        <v>0</v>
      </c>
      <c r="K131" s="32" t="s">
        <v>0</v>
      </c>
      <c r="L131" s="32" t="s">
        <v>0</v>
      </c>
      <c r="M131" s="29">
        <f>M132+M141+M195+M218</f>
        <v>1466777791.02</v>
      </c>
      <c r="N131" s="29">
        <f t="shared" ref="N131:O131" si="54">N132+N141+N195+N218</f>
        <v>518295170.59000003</v>
      </c>
      <c r="O131" s="29">
        <f t="shared" si="54"/>
        <v>517064354.55000001</v>
      </c>
      <c r="P131" s="30">
        <f t="shared" si="26"/>
        <v>0.35251716907332808</v>
      </c>
    </row>
    <row r="132" spans="1:16" s="31" customFormat="1" ht="96.6" customHeight="1" x14ac:dyDescent="0.25">
      <c r="A132" s="27" t="s">
        <v>312</v>
      </c>
      <c r="B132" s="28" t="s">
        <v>135</v>
      </c>
      <c r="C132" s="28" t="s">
        <v>13</v>
      </c>
      <c r="D132" s="28" t="s">
        <v>0</v>
      </c>
      <c r="E132" s="28" t="s">
        <v>0</v>
      </c>
      <c r="F132" s="28" t="s">
        <v>0</v>
      </c>
      <c r="G132" s="28" t="s">
        <v>0</v>
      </c>
      <c r="H132" s="32" t="s">
        <v>0</v>
      </c>
      <c r="I132" s="32" t="s">
        <v>0</v>
      </c>
      <c r="J132" s="32" t="s">
        <v>0</v>
      </c>
      <c r="K132" s="32" t="s">
        <v>0</v>
      </c>
      <c r="L132" s="32" t="s">
        <v>0</v>
      </c>
      <c r="M132" s="29">
        <f t="shared" ref="M132:O139" si="55">M133</f>
        <v>14759855.5</v>
      </c>
      <c r="N132" s="29">
        <f t="shared" si="55"/>
        <v>8131814.7599999998</v>
      </c>
      <c r="O132" s="29">
        <f t="shared" si="55"/>
        <v>8131814.7599999998</v>
      </c>
      <c r="P132" s="30">
        <f t="shared" si="26"/>
        <v>0.55094135305050917</v>
      </c>
    </row>
    <row r="133" spans="1:16" s="31" customFormat="1" ht="48.9" customHeight="1" x14ac:dyDescent="0.25">
      <c r="A133" s="27" t="s">
        <v>313</v>
      </c>
      <c r="B133" s="28" t="s">
        <v>135</v>
      </c>
      <c r="C133" s="28" t="s">
        <v>13</v>
      </c>
      <c r="D133" s="28" t="s">
        <v>314</v>
      </c>
      <c r="E133" s="28" t="s">
        <v>0</v>
      </c>
      <c r="F133" s="28" t="s">
        <v>0</v>
      </c>
      <c r="G133" s="28" t="s">
        <v>0</v>
      </c>
      <c r="H133" s="32" t="s">
        <v>0</v>
      </c>
      <c r="I133" s="32" t="s">
        <v>0</v>
      </c>
      <c r="J133" s="32" t="s">
        <v>0</v>
      </c>
      <c r="K133" s="32" t="s">
        <v>0</v>
      </c>
      <c r="L133" s="32" t="s">
        <v>0</v>
      </c>
      <c r="M133" s="29">
        <f t="shared" si="55"/>
        <v>14759855.5</v>
      </c>
      <c r="N133" s="29">
        <f t="shared" si="55"/>
        <v>8131814.7599999998</v>
      </c>
      <c r="O133" s="29">
        <f t="shared" si="55"/>
        <v>8131814.7599999998</v>
      </c>
      <c r="P133" s="30">
        <f t="shared" si="26"/>
        <v>0.55094135305050917</v>
      </c>
    </row>
    <row r="134" spans="1:16" s="31" customFormat="1" ht="32.25" customHeight="1" x14ac:dyDescent="0.25">
      <c r="A134" s="27" t="s">
        <v>29</v>
      </c>
      <c r="B134" s="28" t="s">
        <v>135</v>
      </c>
      <c r="C134" s="28" t="s">
        <v>13</v>
      </c>
      <c r="D134" s="28" t="s">
        <v>314</v>
      </c>
      <c r="E134" s="28" t="s">
        <v>30</v>
      </c>
      <c r="F134" s="28" t="s">
        <v>0</v>
      </c>
      <c r="G134" s="28" t="s">
        <v>0</v>
      </c>
      <c r="H134" s="32" t="s">
        <v>0</v>
      </c>
      <c r="I134" s="32" t="s">
        <v>0</v>
      </c>
      <c r="J134" s="32" t="s">
        <v>0</v>
      </c>
      <c r="K134" s="32" t="s">
        <v>0</v>
      </c>
      <c r="L134" s="32" t="s">
        <v>0</v>
      </c>
      <c r="M134" s="29">
        <f t="shared" si="55"/>
        <v>14759855.5</v>
      </c>
      <c r="N134" s="29">
        <f t="shared" si="55"/>
        <v>8131814.7599999998</v>
      </c>
      <c r="O134" s="29">
        <f t="shared" si="55"/>
        <v>8131814.7599999998</v>
      </c>
      <c r="P134" s="30">
        <f t="shared" si="26"/>
        <v>0.55094135305050917</v>
      </c>
    </row>
    <row r="135" spans="1:16" s="31" customFormat="1" ht="15" customHeight="1" x14ac:dyDescent="0.25">
      <c r="A135" s="33" t="s">
        <v>63</v>
      </c>
      <c r="B135" s="28" t="s">
        <v>135</v>
      </c>
      <c r="C135" s="28" t="s">
        <v>13</v>
      </c>
      <c r="D135" s="28" t="s">
        <v>314</v>
      </c>
      <c r="E135" s="28" t="s">
        <v>30</v>
      </c>
      <c r="F135" s="28" t="s">
        <v>64</v>
      </c>
      <c r="G135" s="28" t="s">
        <v>0</v>
      </c>
      <c r="H135" s="28" t="s">
        <v>0</v>
      </c>
      <c r="I135" s="28" t="s">
        <v>0</v>
      </c>
      <c r="J135" s="28" t="s">
        <v>0</v>
      </c>
      <c r="K135" s="28" t="s">
        <v>0</v>
      </c>
      <c r="L135" s="28" t="s">
        <v>0</v>
      </c>
      <c r="M135" s="29">
        <f t="shared" si="55"/>
        <v>14759855.5</v>
      </c>
      <c r="N135" s="29">
        <f t="shared" si="55"/>
        <v>8131814.7599999998</v>
      </c>
      <c r="O135" s="29">
        <f t="shared" si="55"/>
        <v>8131814.7599999998</v>
      </c>
      <c r="P135" s="30">
        <f t="shared" ref="P135:P198" si="56">O135/M135</f>
        <v>0.55094135305050917</v>
      </c>
    </row>
    <row r="136" spans="1:16" s="31" customFormat="1" ht="15" customHeight="1" x14ac:dyDescent="0.25">
      <c r="A136" s="33" t="s">
        <v>65</v>
      </c>
      <c r="B136" s="28" t="s">
        <v>135</v>
      </c>
      <c r="C136" s="28" t="s">
        <v>13</v>
      </c>
      <c r="D136" s="28" t="s">
        <v>314</v>
      </c>
      <c r="E136" s="28" t="s">
        <v>30</v>
      </c>
      <c r="F136" s="28" t="s">
        <v>64</v>
      </c>
      <c r="G136" s="28" t="s">
        <v>27</v>
      </c>
      <c r="H136" s="28" t="s">
        <v>0</v>
      </c>
      <c r="I136" s="28" t="s">
        <v>0</v>
      </c>
      <c r="J136" s="28" t="s">
        <v>0</v>
      </c>
      <c r="K136" s="28" t="s">
        <v>0</v>
      </c>
      <c r="L136" s="28" t="s">
        <v>0</v>
      </c>
      <c r="M136" s="29">
        <f t="shared" si="55"/>
        <v>14759855.5</v>
      </c>
      <c r="N136" s="29">
        <f t="shared" si="55"/>
        <v>8131814.7599999998</v>
      </c>
      <c r="O136" s="29">
        <f t="shared" si="55"/>
        <v>8131814.7599999998</v>
      </c>
      <c r="P136" s="30">
        <f t="shared" si="56"/>
        <v>0.55094135305050917</v>
      </c>
    </row>
    <row r="137" spans="1:16" s="31" customFormat="1" ht="48.9" customHeight="1" x14ac:dyDescent="0.25">
      <c r="A137" s="27" t="s">
        <v>247</v>
      </c>
      <c r="B137" s="28" t="s">
        <v>135</v>
      </c>
      <c r="C137" s="28" t="s">
        <v>13</v>
      </c>
      <c r="D137" s="28" t="s">
        <v>314</v>
      </c>
      <c r="E137" s="28" t="s">
        <v>30</v>
      </c>
      <c r="F137" s="28" t="s">
        <v>64</v>
      </c>
      <c r="G137" s="28" t="s">
        <v>27</v>
      </c>
      <c r="H137" s="28" t="s">
        <v>248</v>
      </c>
      <c r="I137" s="32" t="s">
        <v>0</v>
      </c>
      <c r="J137" s="32" t="s">
        <v>0</v>
      </c>
      <c r="K137" s="32" t="s">
        <v>0</v>
      </c>
      <c r="L137" s="32" t="s">
        <v>0</v>
      </c>
      <c r="M137" s="29">
        <f t="shared" si="55"/>
        <v>14759855.5</v>
      </c>
      <c r="N137" s="29">
        <f t="shared" si="55"/>
        <v>8131814.7599999998</v>
      </c>
      <c r="O137" s="29">
        <f t="shared" si="55"/>
        <v>8131814.7599999998</v>
      </c>
      <c r="P137" s="30">
        <f t="shared" si="56"/>
        <v>0.55094135305050917</v>
      </c>
    </row>
    <row r="138" spans="1:16" s="31" customFormat="1" ht="64.5" customHeight="1" x14ac:dyDescent="0.25">
      <c r="A138" s="27" t="s">
        <v>210</v>
      </c>
      <c r="B138" s="28" t="s">
        <v>135</v>
      </c>
      <c r="C138" s="28" t="s">
        <v>13</v>
      </c>
      <c r="D138" s="28" t="s">
        <v>314</v>
      </c>
      <c r="E138" s="28" t="s">
        <v>30</v>
      </c>
      <c r="F138" s="28" t="s">
        <v>64</v>
      </c>
      <c r="G138" s="28" t="s">
        <v>27</v>
      </c>
      <c r="H138" s="28" t="s">
        <v>248</v>
      </c>
      <c r="I138" s="28" t="s">
        <v>211</v>
      </c>
      <c r="J138" s="28" t="s">
        <v>0</v>
      </c>
      <c r="K138" s="28" t="s">
        <v>0</v>
      </c>
      <c r="L138" s="28" t="s">
        <v>0</v>
      </c>
      <c r="M138" s="29">
        <f t="shared" si="55"/>
        <v>14759855.5</v>
      </c>
      <c r="N138" s="29">
        <f t="shared" si="55"/>
        <v>8131814.7599999998</v>
      </c>
      <c r="O138" s="29">
        <f t="shared" si="55"/>
        <v>8131814.7599999998</v>
      </c>
      <c r="P138" s="30">
        <f t="shared" si="56"/>
        <v>0.55094135305050917</v>
      </c>
    </row>
    <row r="139" spans="1:16" s="31" customFormat="1" ht="15" customHeight="1" x14ac:dyDescent="0.25">
      <c r="A139" s="27" t="s">
        <v>260</v>
      </c>
      <c r="B139" s="34" t="s">
        <v>0</v>
      </c>
      <c r="C139" s="34" t="s">
        <v>0</v>
      </c>
      <c r="D139" s="34" t="s">
        <v>0</v>
      </c>
      <c r="E139" s="34" t="s">
        <v>0</v>
      </c>
      <c r="F139" s="34" t="s">
        <v>0</v>
      </c>
      <c r="G139" s="34" t="s">
        <v>0</v>
      </c>
      <c r="H139" s="34" t="s">
        <v>0</v>
      </c>
      <c r="I139" s="34" t="s">
        <v>0</v>
      </c>
      <c r="J139" s="34" t="s">
        <v>0</v>
      </c>
      <c r="K139" s="34" t="s">
        <v>0</v>
      </c>
      <c r="L139" s="34" t="s">
        <v>0</v>
      </c>
      <c r="M139" s="29">
        <f t="shared" si="55"/>
        <v>14759855.5</v>
      </c>
      <c r="N139" s="29">
        <f t="shared" si="55"/>
        <v>8131814.7599999998</v>
      </c>
      <c r="O139" s="29">
        <f t="shared" si="55"/>
        <v>8131814.7599999998</v>
      </c>
      <c r="P139" s="30">
        <f t="shared" si="56"/>
        <v>0.55094135305050917</v>
      </c>
    </row>
    <row r="140" spans="1:16" ht="48.9" customHeight="1" x14ac:dyDescent="0.25">
      <c r="A140" s="4" t="s">
        <v>315</v>
      </c>
      <c r="B140" s="16" t="s">
        <v>135</v>
      </c>
      <c r="C140" s="16" t="s">
        <v>13</v>
      </c>
      <c r="D140" s="16" t="s">
        <v>314</v>
      </c>
      <c r="E140" s="16" t="s">
        <v>30</v>
      </c>
      <c r="F140" s="16" t="s">
        <v>64</v>
      </c>
      <c r="G140" s="16" t="s">
        <v>27</v>
      </c>
      <c r="H140" s="16" t="s">
        <v>248</v>
      </c>
      <c r="I140" s="16" t="s">
        <v>211</v>
      </c>
      <c r="J140" s="17" t="s">
        <v>51</v>
      </c>
      <c r="K140" s="17" t="s">
        <v>316</v>
      </c>
      <c r="L140" s="17" t="s">
        <v>53</v>
      </c>
      <c r="M140" s="18">
        <f>14109400+650455.5</f>
        <v>14759855.5</v>
      </c>
      <c r="N140" s="18">
        <v>8131814.7599999998</v>
      </c>
      <c r="O140" s="18">
        <v>8131814.7599999998</v>
      </c>
      <c r="P140" s="25">
        <f t="shared" si="56"/>
        <v>0.55094135305050917</v>
      </c>
    </row>
    <row r="141" spans="1:16" s="31" customFormat="1" ht="46.8" x14ac:dyDescent="0.25">
      <c r="A141" s="27" t="s">
        <v>136</v>
      </c>
      <c r="B141" s="28" t="s">
        <v>135</v>
      </c>
      <c r="C141" s="28" t="s">
        <v>14</v>
      </c>
      <c r="D141" s="28" t="s">
        <v>0</v>
      </c>
      <c r="E141" s="28" t="s">
        <v>0</v>
      </c>
      <c r="F141" s="28" t="s">
        <v>0</v>
      </c>
      <c r="G141" s="28" t="s">
        <v>0</v>
      </c>
      <c r="H141" s="32" t="s">
        <v>0</v>
      </c>
      <c r="I141" s="32" t="s">
        <v>0</v>
      </c>
      <c r="J141" s="32" t="s">
        <v>0</v>
      </c>
      <c r="K141" s="32" t="s">
        <v>0</v>
      </c>
      <c r="L141" s="32" t="s">
        <v>0</v>
      </c>
      <c r="M141" s="29">
        <f>M142+M158+M182</f>
        <v>216908713.00999999</v>
      </c>
      <c r="N141" s="29">
        <f t="shared" ref="N141:O141" si="57">N142+N158+N182</f>
        <v>14077065.58</v>
      </c>
      <c r="O141" s="29">
        <f t="shared" si="57"/>
        <v>14077065.58</v>
      </c>
      <c r="P141" s="30">
        <f t="shared" si="56"/>
        <v>6.4898571314426709E-2</v>
      </c>
    </row>
    <row r="142" spans="1:16" s="31" customFormat="1" ht="48.9" customHeight="1" x14ac:dyDescent="0.25">
      <c r="A142" s="27" t="s">
        <v>317</v>
      </c>
      <c r="B142" s="28" t="s">
        <v>135</v>
      </c>
      <c r="C142" s="28" t="s">
        <v>14</v>
      </c>
      <c r="D142" s="28" t="s">
        <v>70</v>
      </c>
      <c r="E142" s="28" t="s">
        <v>0</v>
      </c>
      <c r="F142" s="28" t="s">
        <v>0</v>
      </c>
      <c r="G142" s="28" t="s">
        <v>0</v>
      </c>
      <c r="H142" s="32" t="s">
        <v>0</v>
      </c>
      <c r="I142" s="32" t="s">
        <v>0</v>
      </c>
      <c r="J142" s="32" t="s">
        <v>0</v>
      </c>
      <c r="K142" s="32" t="s">
        <v>0</v>
      </c>
      <c r="L142" s="32" t="s">
        <v>0</v>
      </c>
      <c r="M142" s="29">
        <f>M143</f>
        <v>20336566.5</v>
      </c>
      <c r="N142" s="29">
        <f t="shared" ref="N142:O146" si="58">N143</f>
        <v>1661336.74</v>
      </c>
      <c r="O142" s="29">
        <f t="shared" si="58"/>
        <v>1661336.74</v>
      </c>
      <c r="P142" s="30">
        <f t="shared" si="56"/>
        <v>8.1692095860921257E-2</v>
      </c>
    </row>
    <row r="143" spans="1:16" s="31" customFormat="1" ht="32.25" customHeight="1" x14ac:dyDescent="0.25">
      <c r="A143" s="27" t="s">
        <v>29</v>
      </c>
      <c r="B143" s="28" t="s">
        <v>135</v>
      </c>
      <c r="C143" s="28" t="s">
        <v>14</v>
      </c>
      <c r="D143" s="28" t="s">
        <v>70</v>
      </c>
      <c r="E143" s="28" t="s">
        <v>30</v>
      </c>
      <c r="F143" s="28" t="s">
        <v>0</v>
      </c>
      <c r="G143" s="28" t="s">
        <v>0</v>
      </c>
      <c r="H143" s="32" t="s">
        <v>0</v>
      </c>
      <c r="I143" s="32" t="s">
        <v>0</v>
      </c>
      <c r="J143" s="32" t="s">
        <v>0</v>
      </c>
      <c r="K143" s="32" t="s">
        <v>0</v>
      </c>
      <c r="L143" s="32" t="s">
        <v>0</v>
      </c>
      <c r="M143" s="29">
        <f>M144</f>
        <v>20336566.5</v>
      </c>
      <c r="N143" s="29">
        <f t="shared" si="58"/>
        <v>1661336.74</v>
      </c>
      <c r="O143" s="29">
        <f t="shared" si="58"/>
        <v>1661336.74</v>
      </c>
      <c r="P143" s="30">
        <f t="shared" si="56"/>
        <v>8.1692095860921257E-2</v>
      </c>
    </row>
    <row r="144" spans="1:16" s="31" customFormat="1" ht="15" customHeight="1" x14ac:dyDescent="0.25">
      <c r="A144" s="33" t="s">
        <v>63</v>
      </c>
      <c r="B144" s="28" t="s">
        <v>135</v>
      </c>
      <c r="C144" s="28" t="s">
        <v>14</v>
      </c>
      <c r="D144" s="28" t="s">
        <v>70</v>
      </c>
      <c r="E144" s="28" t="s">
        <v>30</v>
      </c>
      <c r="F144" s="28" t="s">
        <v>64</v>
      </c>
      <c r="G144" s="28" t="s">
        <v>0</v>
      </c>
      <c r="H144" s="28" t="s">
        <v>0</v>
      </c>
      <c r="I144" s="28" t="s">
        <v>0</v>
      </c>
      <c r="J144" s="28" t="s">
        <v>0</v>
      </c>
      <c r="K144" s="28" t="s">
        <v>0</v>
      </c>
      <c r="L144" s="28" t="s">
        <v>0</v>
      </c>
      <c r="M144" s="29">
        <f>M145</f>
        <v>20336566.5</v>
      </c>
      <c r="N144" s="29">
        <f t="shared" si="58"/>
        <v>1661336.74</v>
      </c>
      <c r="O144" s="29">
        <f t="shared" si="58"/>
        <v>1661336.74</v>
      </c>
      <c r="P144" s="30">
        <f t="shared" si="56"/>
        <v>8.1692095860921257E-2</v>
      </c>
    </row>
    <row r="145" spans="1:16" s="31" customFormat="1" ht="15" customHeight="1" x14ac:dyDescent="0.25">
      <c r="A145" s="33" t="s">
        <v>65</v>
      </c>
      <c r="B145" s="28" t="s">
        <v>135</v>
      </c>
      <c r="C145" s="28" t="s">
        <v>14</v>
      </c>
      <c r="D145" s="28" t="s">
        <v>70</v>
      </c>
      <c r="E145" s="28" t="s">
        <v>30</v>
      </c>
      <c r="F145" s="28" t="s">
        <v>64</v>
      </c>
      <c r="G145" s="28" t="s">
        <v>27</v>
      </c>
      <c r="H145" s="28" t="s">
        <v>0</v>
      </c>
      <c r="I145" s="28" t="s">
        <v>0</v>
      </c>
      <c r="J145" s="28" t="s">
        <v>0</v>
      </c>
      <c r="K145" s="28" t="s">
        <v>0</v>
      </c>
      <c r="L145" s="28" t="s">
        <v>0</v>
      </c>
      <c r="M145" s="29">
        <f>M146</f>
        <v>20336566.5</v>
      </c>
      <c r="N145" s="29">
        <f t="shared" si="58"/>
        <v>1661336.74</v>
      </c>
      <c r="O145" s="29">
        <f t="shared" si="58"/>
        <v>1661336.74</v>
      </c>
      <c r="P145" s="30">
        <f t="shared" si="56"/>
        <v>8.1692095860921257E-2</v>
      </c>
    </row>
    <row r="146" spans="1:16" s="31" customFormat="1" ht="48.9" customHeight="1" x14ac:dyDescent="0.25">
      <c r="A146" s="27" t="s">
        <v>247</v>
      </c>
      <c r="B146" s="28" t="s">
        <v>135</v>
      </c>
      <c r="C146" s="28" t="s">
        <v>14</v>
      </c>
      <c r="D146" s="28" t="s">
        <v>70</v>
      </c>
      <c r="E146" s="28" t="s">
        <v>30</v>
      </c>
      <c r="F146" s="28" t="s">
        <v>64</v>
      </c>
      <c r="G146" s="28" t="s">
        <v>27</v>
      </c>
      <c r="H146" s="28" t="s">
        <v>248</v>
      </c>
      <c r="I146" s="32" t="s">
        <v>0</v>
      </c>
      <c r="J146" s="32" t="s">
        <v>0</v>
      </c>
      <c r="K146" s="32" t="s">
        <v>0</v>
      </c>
      <c r="L146" s="32" t="s">
        <v>0</v>
      </c>
      <c r="M146" s="29">
        <f>M147</f>
        <v>20336566.5</v>
      </c>
      <c r="N146" s="29">
        <f t="shared" si="58"/>
        <v>1661336.74</v>
      </c>
      <c r="O146" s="29">
        <f t="shared" si="58"/>
        <v>1661336.74</v>
      </c>
      <c r="P146" s="30">
        <f t="shared" si="56"/>
        <v>8.1692095860921257E-2</v>
      </c>
    </row>
    <row r="147" spans="1:16" s="31" customFormat="1" ht="64.5" customHeight="1" x14ac:dyDescent="0.25">
      <c r="A147" s="27" t="s">
        <v>210</v>
      </c>
      <c r="B147" s="28" t="s">
        <v>135</v>
      </c>
      <c r="C147" s="28" t="s">
        <v>14</v>
      </c>
      <c r="D147" s="28" t="s">
        <v>70</v>
      </c>
      <c r="E147" s="28" t="s">
        <v>30</v>
      </c>
      <c r="F147" s="28" t="s">
        <v>64</v>
      </c>
      <c r="G147" s="28" t="s">
        <v>27</v>
      </c>
      <c r="H147" s="28" t="s">
        <v>248</v>
      </c>
      <c r="I147" s="28" t="s">
        <v>211</v>
      </c>
      <c r="J147" s="28" t="s">
        <v>0</v>
      </c>
      <c r="K147" s="28" t="s">
        <v>0</v>
      </c>
      <c r="L147" s="28" t="s">
        <v>0</v>
      </c>
      <c r="M147" s="29">
        <f>M148+M151+M153+M156</f>
        <v>20336566.5</v>
      </c>
      <c r="N147" s="29">
        <f t="shared" ref="N147:O147" si="59">N148+N151+N153+N156</f>
        <v>1661336.74</v>
      </c>
      <c r="O147" s="29">
        <f t="shared" si="59"/>
        <v>1661336.74</v>
      </c>
      <c r="P147" s="30">
        <f t="shared" si="56"/>
        <v>8.1692095860921257E-2</v>
      </c>
    </row>
    <row r="148" spans="1:16" s="31" customFormat="1" ht="15" customHeight="1" x14ac:dyDescent="0.25">
      <c r="A148" s="27" t="s">
        <v>318</v>
      </c>
      <c r="B148" s="34" t="s">
        <v>0</v>
      </c>
      <c r="C148" s="34" t="s">
        <v>0</v>
      </c>
      <c r="D148" s="34" t="s">
        <v>0</v>
      </c>
      <c r="E148" s="34" t="s">
        <v>0</v>
      </c>
      <c r="F148" s="34" t="s">
        <v>0</v>
      </c>
      <c r="G148" s="34" t="s">
        <v>0</v>
      </c>
      <c r="H148" s="34" t="s">
        <v>0</v>
      </c>
      <c r="I148" s="34" t="s">
        <v>0</v>
      </c>
      <c r="J148" s="34" t="s">
        <v>0</v>
      </c>
      <c r="K148" s="34" t="s">
        <v>0</v>
      </c>
      <c r="L148" s="34" t="s">
        <v>0</v>
      </c>
      <c r="M148" s="29">
        <f>M149+M150</f>
        <v>9956503</v>
      </c>
      <c r="N148" s="29">
        <f t="shared" ref="N148:O148" si="60">N149+N150</f>
        <v>0</v>
      </c>
      <c r="O148" s="29">
        <f t="shared" si="60"/>
        <v>0</v>
      </c>
      <c r="P148" s="30">
        <f t="shared" si="56"/>
        <v>0</v>
      </c>
    </row>
    <row r="149" spans="1:16" ht="48.9" customHeight="1" x14ac:dyDescent="0.25">
      <c r="A149" s="4" t="s">
        <v>319</v>
      </c>
      <c r="B149" s="16" t="s">
        <v>135</v>
      </c>
      <c r="C149" s="16" t="s">
        <v>14</v>
      </c>
      <c r="D149" s="16" t="s">
        <v>70</v>
      </c>
      <c r="E149" s="16" t="s">
        <v>30</v>
      </c>
      <c r="F149" s="16" t="s">
        <v>64</v>
      </c>
      <c r="G149" s="16" t="s">
        <v>27</v>
      </c>
      <c r="H149" s="16" t="s">
        <v>248</v>
      </c>
      <c r="I149" s="16" t="s">
        <v>211</v>
      </c>
      <c r="J149" s="17" t="s">
        <v>51</v>
      </c>
      <c r="K149" s="17">
        <v>4.2149999999999999</v>
      </c>
      <c r="L149" s="17" t="s">
        <v>53</v>
      </c>
      <c r="M149" s="18">
        <f>13765405-6168502</f>
        <v>7596903</v>
      </c>
      <c r="N149" s="18">
        <v>0</v>
      </c>
      <c r="O149" s="18">
        <v>0</v>
      </c>
      <c r="P149" s="25">
        <f t="shared" si="56"/>
        <v>0</v>
      </c>
    </row>
    <row r="150" spans="1:16" ht="31.2" x14ac:dyDescent="0.25">
      <c r="A150" s="4" t="s">
        <v>401</v>
      </c>
      <c r="B150" s="16" t="s">
        <v>135</v>
      </c>
      <c r="C150" s="16" t="s">
        <v>14</v>
      </c>
      <c r="D150" s="16" t="s">
        <v>70</v>
      </c>
      <c r="E150" s="16" t="s">
        <v>30</v>
      </c>
      <c r="F150" s="16" t="s">
        <v>64</v>
      </c>
      <c r="G150" s="16" t="s">
        <v>27</v>
      </c>
      <c r="H150" s="16" t="s">
        <v>248</v>
      </c>
      <c r="I150" s="16" t="s">
        <v>211</v>
      </c>
      <c r="J150" s="17" t="s">
        <v>51</v>
      </c>
      <c r="K150" s="17" t="s">
        <v>320</v>
      </c>
      <c r="L150" s="17" t="s">
        <v>53</v>
      </c>
      <c r="M150" s="18">
        <v>2359600</v>
      </c>
      <c r="N150" s="18">
        <v>0</v>
      </c>
      <c r="O150" s="18">
        <v>0</v>
      </c>
      <c r="P150" s="25">
        <f t="shared" si="56"/>
        <v>0</v>
      </c>
    </row>
    <row r="151" spans="1:16" s="31" customFormat="1" ht="32.25" customHeight="1" x14ac:dyDescent="0.25">
      <c r="A151" s="27" t="s">
        <v>321</v>
      </c>
      <c r="B151" s="34" t="s">
        <v>0</v>
      </c>
      <c r="C151" s="34" t="s">
        <v>0</v>
      </c>
      <c r="D151" s="34" t="s">
        <v>0</v>
      </c>
      <c r="E151" s="34" t="s">
        <v>0</v>
      </c>
      <c r="F151" s="34" t="s">
        <v>0</v>
      </c>
      <c r="G151" s="34" t="s">
        <v>0</v>
      </c>
      <c r="H151" s="34" t="s">
        <v>0</v>
      </c>
      <c r="I151" s="34" t="s">
        <v>0</v>
      </c>
      <c r="J151" s="34" t="s">
        <v>0</v>
      </c>
      <c r="K151" s="34" t="s">
        <v>0</v>
      </c>
      <c r="L151" s="34" t="s">
        <v>0</v>
      </c>
      <c r="M151" s="29">
        <f>M152</f>
        <v>1493001</v>
      </c>
      <c r="N151" s="29">
        <f t="shared" ref="N151:O151" si="61">N152</f>
        <v>1130389.72</v>
      </c>
      <c r="O151" s="29">
        <f t="shared" si="61"/>
        <v>1130389.72</v>
      </c>
      <c r="P151" s="30">
        <f t="shared" si="56"/>
        <v>0.7571258960978593</v>
      </c>
    </row>
    <row r="152" spans="1:16" ht="46.8" x14ac:dyDescent="0.25">
      <c r="A152" s="4" t="s">
        <v>426</v>
      </c>
      <c r="B152" s="16" t="s">
        <v>135</v>
      </c>
      <c r="C152" s="16" t="s">
        <v>14</v>
      </c>
      <c r="D152" s="16" t="s">
        <v>70</v>
      </c>
      <c r="E152" s="16" t="s">
        <v>30</v>
      </c>
      <c r="F152" s="16" t="s">
        <v>64</v>
      </c>
      <c r="G152" s="16" t="s">
        <v>27</v>
      </c>
      <c r="H152" s="16" t="s">
        <v>248</v>
      </c>
      <c r="I152" s="16" t="s">
        <v>211</v>
      </c>
      <c r="J152" s="17" t="s">
        <v>51</v>
      </c>
      <c r="K152" s="17">
        <v>1.847</v>
      </c>
      <c r="L152" s="17" t="s">
        <v>53</v>
      </c>
      <c r="M152" s="18">
        <v>1493001</v>
      </c>
      <c r="N152" s="18">
        <v>1130389.72</v>
      </c>
      <c r="O152" s="18">
        <v>1130389.72</v>
      </c>
      <c r="P152" s="25">
        <f t="shared" si="56"/>
        <v>0.7571258960978593</v>
      </c>
    </row>
    <row r="153" spans="1:16" s="31" customFormat="1" ht="32.25" customHeight="1" x14ac:dyDescent="0.25">
      <c r="A153" s="27" t="s">
        <v>215</v>
      </c>
      <c r="B153" s="34" t="s">
        <v>0</v>
      </c>
      <c r="C153" s="34" t="s">
        <v>0</v>
      </c>
      <c r="D153" s="34" t="s">
        <v>0</v>
      </c>
      <c r="E153" s="34" t="s">
        <v>0</v>
      </c>
      <c r="F153" s="34" t="s">
        <v>0</v>
      </c>
      <c r="G153" s="34" t="s">
        <v>0</v>
      </c>
      <c r="H153" s="34" t="s">
        <v>0</v>
      </c>
      <c r="I153" s="34" t="s">
        <v>0</v>
      </c>
      <c r="J153" s="34" t="s">
        <v>0</v>
      </c>
      <c r="K153" s="34" t="s">
        <v>0</v>
      </c>
      <c r="L153" s="34" t="s">
        <v>0</v>
      </c>
      <c r="M153" s="29">
        <f>M154+M155</f>
        <v>4326119.5</v>
      </c>
      <c r="N153" s="29">
        <f t="shared" ref="N153:O153" si="62">N154+N155</f>
        <v>530947.02</v>
      </c>
      <c r="O153" s="29">
        <f t="shared" si="62"/>
        <v>530947.02</v>
      </c>
      <c r="P153" s="30">
        <f t="shared" si="56"/>
        <v>0.1227305487053698</v>
      </c>
    </row>
    <row r="154" spans="1:16" ht="48.9" customHeight="1" x14ac:dyDescent="0.25">
      <c r="A154" s="4" t="s">
        <v>322</v>
      </c>
      <c r="B154" s="16" t="s">
        <v>135</v>
      </c>
      <c r="C154" s="16" t="s">
        <v>14</v>
      </c>
      <c r="D154" s="16" t="s">
        <v>70</v>
      </c>
      <c r="E154" s="16" t="s">
        <v>30</v>
      </c>
      <c r="F154" s="16" t="s">
        <v>64</v>
      </c>
      <c r="G154" s="16" t="s">
        <v>27</v>
      </c>
      <c r="H154" s="16" t="s">
        <v>248</v>
      </c>
      <c r="I154" s="16" t="s">
        <v>211</v>
      </c>
      <c r="J154" s="17" t="s">
        <v>51</v>
      </c>
      <c r="K154" s="17" t="s">
        <v>275</v>
      </c>
      <c r="L154" s="17" t="s">
        <v>53</v>
      </c>
      <c r="M154" s="18">
        <v>3715174.5</v>
      </c>
      <c r="N154" s="18">
        <v>0</v>
      </c>
      <c r="O154" s="18">
        <v>0</v>
      </c>
      <c r="P154" s="25">
        <f t="shared" si="56"/>
        <v>0</v>
      </c>
    </row>
    <row r="155" spans="1:16" ht="48.9" customHeight="1" x14ac:dyDescent="0.25">
      <c r="A155" s="4" t="s">
        <v>323</v>
      </c>
      <c r="B155" s="16" t="s">
        <v>135</v>
      </c>
      <c r="C155" s="16" t="s">
        <v>14</v>
      </c>
      <c r="D155" s="16" t="s">
        <v>70</v>
      </c>
      <c r="E155" s="16" t="s">
        <v>30</v>
      </c>
      <c r="F155" s="16" t="s">
        <v>64</v>
      </c>
      <c r="G155" s="16" t="s">
        <v>27</v>
      </c>
      <c r="H155" s="16" t="s">
        <v>248</v>
      </c>
      <c r="I155" s="16" t="s">
        <v>211</v>
      </c>
      <c r="J155" s="17" t="s">
        <v>51</v>
      </c>
      <c r="K155" s="17">
        <v>0.48299999999999998</v>
      </c>
      <c r="L155" s="17" t="s">
        <v>53</v>
      </c>
      <c r="M155" s="18">
        <v>610945</v>
      </c>
      <c r="N155" s="18">
        <v>530947.02</v>
      </c>
      <c r="O155" s="18">
        <v>530947.02</v>
      </c>
      <c r="P155" s="25">
        <f t="shared" si="56"/>
        <v>0.86905862229824293</v>
      </c>
    </row>
    <row r="156" spans="1:16" s="31" customFormat="1" ht="15" customHeight="1" x14ac:dyDescent="0.25">
      <c r="A156" s="27" t="s">
        <v>324</v>
      </c>
      <c r="B156" s="34" t="s">
        <v>0</v>
      </c>
      <c r="C156" s="34" t="s">
        <v>0</v>
      </c>
      <c r="D156" s="34" t="s">
        <v>0</v>
      </c>
      <c r="E156" s="34" t="s">
        <v>0</v>
      </c>
      <c r="F156" s="34" t="s">
        <v>0</v>
      </c>
      <c r="G156" s="34" t="s">
        <v>0</v>
      </c>
      <c r="H156" s="34" t="s">
        <v>0</v>
      </c>
      <c r="I156" s="34" t="s">
        <v>0</v>
      </c>
      <c r="J156" s="34" t="s">
        <v>0</v>
      </c>
      <c r="K156" s="34" t="s">
        <v>0</v>
      </c>
      <c r="L156" s="34" t="s">
        <v>0</v>
      </c>
      <c r="M156" s="29">
        <f>M157</f>
        <v>4560943</v>
      </c>
      <c r="N156" s="29">
        <f t="shared" ref="N156:O156" si="63">N157</f>
        <v>0</v>
      </c>
      <c r="O156" s="29">
        <f t="shared" si="63"/>
        <v>0</v>
      </c>
      <c r="P156" s="30">
        <f t="shared" si="56"/>
        <v>0</v>
      </c>
    </row>
    <row r="157" spans="1:16" ht="32.25" customHeight="1" x14ac:dyDescent="0.25">
      <c r="A157" s="4" t="s">
        <v>325</v>
      </c>
      <c r="B157" s="16" t="s">
        <v>135</v>
      </c>
      <c r="C157" s="16" t="s">
        <v>14</v>
      </c>
      <c r="D157" s="16" t="s">
        <v>70</v>
      </c>
      <c r="E157" s="16" t="s">
        <v>30</v>
      </c>
      <c r="F157" s="16" t="s">
        <v>64</v>
      </c>
      <c r="G157" s="16" t="s">
        <v>27</v>
      </c>
      <c r="H157" s="16" t="s">
        <v>248</v>
      </c>
      <c r="I157" s="16" t="s">
        <v>211</v>
      </c>
      <c r="J157" s="17" t="s">
        <v>51</v>
      </c>
      <c r="K157" s="17" t="s">
        <v>326</v>
      </c>
      <c r="L157" s="17" t="s">
        <v>53</v>
      </c>
      <c r="M157" s="18">
        <v>4560943</v>
      </c>
      <c r="N157" s="18">
        <v>0</v>
      </c>
      <c r="O157" s="18">
        <v>0</v>
      </c>
      <c r="P157" s="25">
        <f t="shared" si="56"/>
        <v>0</v>
      </c>
    </row>
    <row r="158" spans="1:16" s="31" customFormat="1" ht="48.9" customHeight="1" x14ac:dyDescent="0.25">
      <c r="A158" s="27" t="s">
        <v>313</v>
      </c>
      <c r="B158" s="28" t="s">
        <v>135</v>
      </c>
      <c r="C158" s="28" t="s">
        <v>14</v>
      </c>
      <c r="D158" s="28" t="s">
        <v>314</v>
      </c>
      <c r="E158" s="28" t="s">
        <v>0</v>
      </c>
      <c r="F158" s="28" t="s">
        <v>0</v>
      </c>
      <c r="G158" s="28" t="s">
        <v>0</v>
      </c>
      <c r="H158" s="32" t="s">
        <v>0</v>
      </c>
      <c r="I158" s="32" t="s">
        <v>0</v>
      </c>
      <c r="J158" s="32" t="s">
        <v>0</v>
      </c>
      <c r="K158" s="32" t="s">
        <v>0</v>
      </c>
      <c r="L158" s="32" t="s">
        <v>0</v>
      </c>
      <c r="M158" s="29">
        <f>M159</f>
        <v>28978869.75</v>
      </c>
      <c r="N158" s="29">
        <f t="shared" ref="N158:O162" si="64">N159</f>
        <v>12415728.84</v>
      </c>
      <c r="O158" s="29">
        <f t="shared" si="64"/>
        <v>12415728.84</v>
      </c>
      <c r="P158" s="30">
        <f t="shared" si="56"/>
        <v>0.42844075518162678</v>
      </c>
    </row>
    <row r="159" spans="1:16" s="31" customFormat="1" ht="32.25" customHeight="1" x14ac:dyDescent="0.25">
      <c r="A159" s="27" t="s">
        <v>29</v>
      </c>
      <c r="B159" s="28" t="s">
        <v>135</v>
      </c>
      <c r="C159" s="28" t="s">
        <v>14</v>
      </c>
      <c r="D159" s="28" t="s">
        <v>314</v>
      </c>
      <c r="E159" s="28" t="s">
        <v>30</v>
      </c>
      <c r="F159" s="28" t="s">
        <v>0</v>
      </c>
      <c r="G159" s="28" t="s">
        <v>0</v>
      </c>
      <c r="H159" s="32" t="s">
        <v>0</v>
      </c>
      <c r="I159" s="32" t="s">
        <v>0</v>
      </c>
      <c r="J159" s="32" t="s">
        <v>0</v>
      </c>
      <c r="K159" s="32" t="s">
        <v>0</v>
      </c>
      <c r="L159" s="32" t="s">
        <v>0</v>
      </c>
      <c r="M159" s="29">
        <f>M160</f>
        <v>28978869.75</v>
      </c>
      <c r="N159" s="29">
        <f t="shared" si="64"/>
        <v>12415728.84</v>
      </c>
      <c r="O159" s="29">
        <f t="shared" si="64"/>
        <v>12415728.84</v>
      </c>
      <c r="P159" s="30">
        <f t="shared" si="56"/>
        <v>0.42844075518162678</v>
      </c>
    </row>
    <row r="160" spans="1:16" s="31" customFormat="1" ht="15" customHeight="1" x14ac:dyDescent="0.25">
      <c r="A160" s="33" t="s">
        <v>63</v>
      </c>
      <c r="B160" s="28" t="s">
        <v>135</v>
      </c>
      <c r="C160" s="28" t="s">
        <v>14</v>
      </c>
      <c r="D160" s="28" t="s">
        <v>314</v>
      </c>
      <c r="E160" s="28" t="s">
        <v>30</v>
      </c>
      <c r="F160" s="28" t="s">
        <v>64</v>
      </c>
      <c r="G160" s="28" t="s">
        <v>0</v>
      </c>
      <c r="H160" s="28" t="s">
        <v>0</v>
      </c>
      <c r="I160" s="28" t="s">
        <v>0</v>
      </c>
      <c r="J160" s="28" t="s">
        <v>0</v>
      </c>
      <c r="K160" s="28" t="s">
        <v>0</v>
      </c>
      <c r="L160" s="28" t="s">
        <v>0</v>
      </c>
      <c r="M160" s="29">
        <f>M161</f>
        <v>28978869.75</v>
      </c>
      <c r="N160" s="29">
        <f t="shared" si="64"/>
        <v>12415728.84</v>
      </c>
      <c r="O160" s="29">
        <f t="shared" si="64"/>
        <v>12415728.84</v>
      </c>
      <c r="P160" s="30">
        <f t="shared" si="56"/>
        <v>0.42844075518162678</v>
      </c>
    </row>
    <row r="161" spans="1:16" s="31" customFormat="1" ht="15" customHeight="1" x14ac:dyDescent="0.25">
      <c r="A161" s="33" t="s">
        <v>65</v>
      </c>
      <c r="B161" s="28" t="s">
        <v>135</v>
      </c>
      <c r="C161" s="28" t="s">
        <v>14</v>
      </c>
      <c r="D161" s="28" t="s">
        <v>314</v>
      </c>
      <c r="E161" s="28" t="s">
        <v>30</v>
      </c>
      <c r="F161" s="28" t="s">
        <v>64</v>
      </c>
      <c r="G161" s="28" t="s">
        <v>27</v>
      </c>
      <c r="H161" s="28" t="s">
        <v>0</v>
      </c>
      <c r="I161" s="28" t="s">
        <v>0</v>
      </c>
      <c r="J161" s="28" t="s">
        <v>0</v>
      </c>
      <c r="K161" s="28" t="s">
        <v>0</v>
      </c>
      <c r="L161" s="28" t="s">
        <v>0</v>
      </c>
      <c r="M161" s="29">
        <f>M162</f>
        <v>28978869.75</v>
      </c>
      <c r="N161" s="29">
        <f t="shared" si="64"/>
        <v>12415728.84</v>
      </c>
      <c r="O161" s="29">
        <f t="shared" si="64"/>
        <v>12415728.84</v>
      </c>
      <c r="P161" s="30">
        <f t="shared" si="56"/>
        <v>0.42844075518162678</v>
      </c>
    </row>
    <row r="162" spans="1:16" s="31" customFormat="1" ht="48.9" customHeight="1" x14ac:dyDescent="0.25">
      <c r="A162" s="27" t="s">
        <v>247</v>
      </c>
      <c r="B162" s="28" t="s">
        <v>135</v>
      </c>
      <c r="C162" s="28" t="s">
        <v>14</v>
      </c>
      <c r="D162" s="28" t="s">
        <v>314</v>
      </c>
      <c r="E162" s="28" t="s">
        <v>30</v>
      </c>
      <c r="F162" s="28" t="s">
        <v>64</v>
      </c>
      <c r="G162" s="28" t="s">
        <v>27</v>
      </c>
      <c r="H162" s="28" t="s">
        <v>248</v>
      </c>
      <c r="I162" s="32" t="s">
        <v>0</v>
      </c>
      <c r="J162" s="32" t="s">
        <v>0</v>
      </c>
      <c r="K162" s="32" t="s">
        <v>0</v>
      </c>
      <c r="L162" s="32" t="s">
        <v>0</v>
      </c>
      <c r="M162" s="29">
        <f>M163</f>
        <v>28978869.75</v>
      </c>
      <c r="N162" s="29">
        <f t="shared" si="64"/>
        <v>12415728.84</v>
      </c>
      <c r="O162" s="29">
        <f t="shared" si="64"/>
        <v>12415728.84</v>
      </c>
      <c r="P162" s="30">
        <f t="shared" si="56"/>
        <v>0.42844075518162678</v>
      </c>
    </row>
    <row r="163" spans="1:16" s="31" customFormat="1" ht="64.5" customHeight="1" x14ac:dyDescent="0.25">
      <c r="A163" s="27" t="s">
        <v>210</v>
      </c>
      <c r="B163" s="28" t="s">
        <v>135</v>
      </c>
      <c r="C163" s="28" t="s">
        <v>14</v>
      </c>
      <c r="D163" s="28" t="s">
        <v>314</v>
      </c>
      <c r="E163" s="28" t="s">
        <v>30</v>
      </c>
      <c r="F163" s="28" t="s">
        <v>64</v>
      </c>
      <c r="G163" s="28" t="s">
        <v>27</v>
      </c>
      <c r="H163" s="28" t="s">
        <v>248</v>
      </c>
      <c r="I163" s="28" t="s">
        <v>211</v>
      </c>
      <c r="J163" s="28" t="s">
        <v>0</v>
      </c>
      <c r="K163" s="28" t="s">
        <v>0</v>
      </c>
      <c r="L163" s="28" t="s">
        <v>0</v>
      </c>
      <c r="M163" s="29">
        <f>M164+M166+M168+M170+M173+M176+M178+M180</f>
        <v>28978869.75</v>
      </c>
      <c r="N163" s="29">
        <f t="shared" ref="N163:O163" si="65">N164+N166+N168+N170+N173+N176+N178+N180</f>
        <v>12415728.84</v>
      </c>
      <c r="O163" s="29">
        <f t="shared" si="65"/>
        <v>12415728.84</v>
      </c>
      <c r="P163" s="30">
        <f t="shared" si="56"/>
        <v>0.42844075518162678</v>
      </c>
    </row>
    <row r="164" spans="1:16" s="31" customFormat="1" ht="15" customHeight="1" x14ac:dyDescent="0.25">
      <c r="A164" s="27" t="s">
        <v>396</v>
      </c>
      <c r="B164" s="34" t="s">
        <v>0</v>
      </c>
      <c r="C164" s="34" t="s">
        <v>0</v>
      </c>
      <c r="D164" s="34" t="s">
        <v>0</v>
      </c>
      <c r="E164" s="34" t="s">
        <v>0</v>
      </c>
      <c r="F164" s="34" t="s">
        <v>0</v>
      </c>
      <c r="G164" s="34" t="s">
        <v>0</v>
      </c>
      <c r="H164" s="34" t="s">
        <v>0</v>
      </c>
      <c r="I164" s="34" t="s">
        <v>0</v>
      </c>
      <c r="J164" s="34" t="s">
        <v>0</v>
      </c>
      <c r="K164" s="34" t="s">
        <v>0</v>
      </c>
      <c r="L164" s="34" t="s">
        <v>0</v>
      </c>
      <c r="M164" s="29">
        <f>M165</f>
        <v>10210222.050000001</v>
      </c>
      <c r="N164" s="29">
        <f t="shared" ref="N164:O164" si="66">N165</f>
        <v>6854159.0999999996</v>
      </c>
      <c r="O164" s="29">
        <f t="shared" si="66"/>
        <v>6854159.0999999996</v>
      </c>
      <c r="P164" s="30">
        <f t="shared" si="56"/>
        <v>0.67130362752492723</v>
      </c>
    </row>
    <row r="165" spans="1:16" ht="48.9" customHeight="1" x14ac:dyDescent="0.25">
      <c r="A165" s="4" t="s">
        <v>327</v>
      </c>
      <c r="B165" s="16" t="s">
        <v>135</v>
      </c>
      <c r="C165" s="16" t="s">
        <v>14</v>
      </c>
      <c r="D165" s="16" t="s">
        <v>314</v>
      </c>
      <c r="E165" s="16" t="s">
        <v>30</v>
      </c>
      <c r="F165" s="16" t="s">
        <v>64</v>
      </c>
      <c r="G165" s="16" t="s">
        <v>27</v>
      </c>
      <c r="H165" s="16" t="s">
        <v>248</v>
      </c>
      <c r="I165" s="16" t="s">
        <v>211</v>
      </c>
      <c r="J165" s="17" t="s">
        <v>51</v>
      </c>
      <c r="K165" s="17" t="s">
        <v>328</v>
      </c>
      <c r="L165" s="17" t="s">
        <v>53</v>
      </c>
      <c r="M165" s="18">
        <v>10210222.050000001</v>
      </c>
      <c r="N165" s="18">
        <v>6854159.0999999996</v>
      </c>
      <c r="O165" s="18">
        <v>6854159.0999999996</v>
      </c>
      <c r="P165" s="25">
        <f t="shared" si="56"/>
        <v>0.67130362752492723</v>
      </c>
    </row>
    <row r="166" spans="1:16" s="31" customFormat="1" ht="15.6" x14ac:dyDescent="0.25">
      <c r="A166" s="27" t="s">
        <v>329</v>
      </c>
      <c r="B166" s="34" t="s">
        <v>0</v>
      </c>
      <c r="C166" s="34" t="s">
        <v>0</v>
      </c>
      <c r="D166" s="34" t="s">
        <v>0</v>
      </c>
      <c r="E166" s="34" t="s">
        <v>0</v>
      </c>
      <c r="F166" s="34" t="s">
        <v>0</v>
      </c>
      <c r="G166" s="34" t="s">
        <v>0</v>
      </c>
      <c r="H166" s="34" t="s">
        <v>0</v>
      </c>
      <c r="I166" s="34" t="s">
        <v>0</v>
      </c>
      <c r="J166" s="34" t="s">
        <v>0</v>
      </c>
      <c r="K166" s="34" t="s">
        <v>0</v>
      </c>
      <c r="L166" s="34" t="s">
        <v>0</v>
      </c>
      <c r="M166" s="29">
        <f>M167</f>
        <v>1710000</v>
      </c>
      <c r="N166" s="29">
        <f t="shared" ref="N166:O166" si="67">N167</f>
        <v>0</v>
      </c>
      <c r="O166" s="29">
        <f t="shared" si="67"/>
        <v>0</v>
      </c>
      <c r="P166" s="30">
        <f t="shared" si="56"/>
        <v>0</v>
      </c>
    </row>
    <row r="167" spans="1:16" ht="48.9" customHeight="1" x14ac:dyDescent="0.25">
      <c r="A167" s="4" t="s">
        <v>330</v>
      </c>
      <c r="B167" s="16" t="s">
        <v>135</v>
      </c>
      <c r="C167" s="16" t="s">
        <v>14</v>
      </c>
      <c r="D167" s="16" t="s">
        <v>314</v>
      </c>
      <c r="E167" s="16" t="s">
        <v>30</v>
      </c>
      <c r="F167" s="16" t="s">
        <v>64</v>
      </c>
      <c r="G167" s="16" t="s">
        <v>27</v>
      </c>
      <c r="H167" s="16" t="s">
        <v>248</v>
      </c>
      <c r="I167" s="16" t="s">
        <v>211</v>
      </c>
      <c r="J167" s="17" t="s">
        <v>51</v>
      </c>
      <c r="K167" s="17" t="s">
        <v>331</v>
      </c>
      <c r="L167" s="17" t="s">
        <v>53</v>
      </c>
      <c r="M167" s="18">
        <v>1710000</v>
      </c>
      <c r="N167" s="18">
        <v>0</v>
      </c>
      <c r="O167" s="18">
        <v>0</v>
      </c>
      <c r="P167" s="25">
        <f t="shared" si="56"/>
        <v>0</v>
      </c>
    </row>
    <row r="168" spans="1:16" s="31" customFormat="1" ht="15" customHeight="1" x14ac:dyDescent="0.25">
      <c r="A168" s="27" t="s">
        <v>276</v>
      </c>
      <c r="B168" s="34" t="s">
        <v>0</v>
      </c>
      <c r="C168" s="34" t="s">
        <v>0</v>
      </c>
      <c r="D168" s="34" t="s">
        <v>0</v>
      </c>
      <c r="E168" s="34" t="s">
        <v>0</v>
      </c>
      <c r="F168" s="34" t="s">
        <v>0</v>
      </c>
      <c r="G168" s="34" t="s">
        <v>0</v>
      </c>
      <c r="H168" s="34" t="s">
        <v>0</v>
      </c>
      <c r="I168" s="34" t="s">
        <v>0</v>
      </c>
      <c r="J168" s="34" t="s">
        <v>0</v>
      </c>
      <c r="K168" s="34" t="s">
        <v>0</v>
      </c>
      <c r="L168" s="34" t="s">
        <v>0</v>
      </c>
      <c r="M168" s="29">
        <f>M169</f>
        <v>4926021.7</v>
      </c>
      <c r="N168" s="29">
        <f t="shared" ref="N168:O168" si="68">N169</f>
        <v>2666706.65</v>
      </c>
      <c r="O168" s="29">
        <f t="shared" si="68"/>
        <v>2666706.65</v>
      </c>
      <c r="P168" s="30">
        <f t="shared" si="56"/>
        <v>0.54135097496626938</v>
      </c>
    </row>
    <row r="169" spans="1:16" ht="48.9" customHeight="1" x14ac:dyDescent="0.25">
      <c r="A169" s="4" t="s">
        <v>398</v>
      </c>
      <c r="B169" s="16" t="s">
        <v>135</v>
      </c>
      <c r="C169" s="16" t="s">
        <v>14</v>
      </c>
      <c r="D169" s="16" t="s">
        <v>314</v>
      </c>
      <c r="E169" s="16" t="s">
        <v>30</v>
      </c>
      <c r="F169" s="16" t="s">
        <v>64</v>
      </c>
      <c r="G169" s="16" t="s">
        <v>27</v>
      </c>
      <c r="H169" s="16" t="s">
        <v>248</v>
      </c>
      <c r="I169" s="16" t="s">
        <v>211</v>
      </c>
      <c r="J169" s="17" t="s">
        <v>265</v>
      </c>
      <c r="K169" s="17" t="s">
        <v>13</v>
      </c>
      <c r="L169" s="17" t="s">
        <v>53</v>
      </c>
      <c r="M169" s="18">
        <v>4926021.7</v>
      </c>
      <c r="N169" s="18">
        <v>2666706.65</v>
      </c>
      <c r="O169" s="18">
        <v>2666706.65</v>
      </c>
      <c r="P169" s="25">
        <f t="shared" si="56"/>
        <v>0.54135097496626938</v>
      </c>
    </row>
    <row r="170" spans="1:16" s="31" customFormat="1" ht="32.25" customHeight="1" x14ac:dyDescent="0.25">
      <c r="A170" s="27" t="s">
        <v>215</v>
      </c>
      <c r="B170" s="34" t="s">
        <v>0</v>
      </c>
      <c r="C170" s="34" t="s">
        <v>0</v>
      </c>
      <c r="D170" s="34" t="s">
        <v>0</v>
      </c>
      <c r="E170" s="34" t="s">
        <v>0</v>
      </c>
      <c r="F170" s="34" t="s">
        <v>0</v>
      </c>
      <c r="G170" s="34" t="s">
        <v>0</v>
      </c>
      <c r="H170" s="34" t="s">
        <v>0</v>
      </c>
      <c r="I170" s="34" t="s">
        <v>0</v>
      </c>
      <c r="J170" s="34" t="s">
        <v>0</v>
      </c>
      <c r="K170" s="34" t="s">
        <v>0</v>
      </c>
      <c r="L170" s="34" t="s">
        <v>0</v>
      </c>
      <c r="M170" s="29">
        <f>M172+M171</f>
        <v>2726701</v>
      </c>
      <c r="N170" s="29">
        <f t="shared" ref="N170:O170" si="69">N172+N171</f>
        <v>25393.89</v>
      </c>
      <c r="O170" s="29">
        <f t="shared" si="69"/>
        <v>25393.89</v>
      </c>
      <c r="P170" s="30">
        <f t="shared" si="56"/>
        <v>9.3130453247349081E-3</v>
      </c>
    </row>
    <row r="171" spans="1:16" ht="48.9" customHeight="1" x14ac:dyDescent="0.25">
      <c r="A171" s="4" t="s">
        <v>399</v>
      </c>
      <c r="B171" s="16" t="s">
        <v>135</v>
      </c>
      <c r="C171" s="16" t="s">
        <v>14</v>
      </c>
      <c r="D171" s="16" t="s">
        <v>314</v>
      </c>
      <c r="E171" s="16" t="s">
        <v>30</v>
      </c>
      <c r="F171" s="16" t="s">
        <v>64</v>
      </c>
      <c r="G171" s="16" t="s">
        <v>27</v>
      </c>
      <c r="H171" s="16" t="s">
        <v>248</v>
      </c>
      <c r="I171" s="16" t="s">
        <v>211</v>
      </c>
      <c r="J171" s="17" t="s">
        <v>332</v>
      </c>
      <c r="K171" s="17" t="s">
        <v>13</v>
      </c>
      <c r="L171" s="17" t="s">
        <v>53</v>
      </c>
      <c r="M171" s="18">
        <v>1026220</v>
      </c>
      <c r="N171" s="18">
        <v>0</v>
      </c>
      <c r="O171" s="18">
        <v>0</v>
      </c>
      <c r="P171" s="25">
        <f t="shared" si="56"/>
        <v>0</v>
      </c>
    </row>
    <row r="172" spans="1:16" ht="46.8" x14ac:dyDescent="0.25">
      <c r="A172" s="4" t="s">
        <v>400</v>
      </c>
      <c r="B172" s="16" t="s">
        <v>135</v>
      </c>
      <c r="C172" s="16" t="s">
        <v>14</v>
      </c>
      <c r="D172" s="16" t="s">
        <v>314</v>
      </c>
      <c r="E172" s="16" t="s">
        <v>30</v>
      </c>
      <c r="F172" s="16" t="s">
        <v>64</v>
      </c>
      <c r="G172" s="16" t="s">
        <v>27</v>
      </c>
      <c r="H172" s="16" t="s">
        <v>248</v>
      </c>
      <c r="I172" s="16" t="s">
        <v>211</v>
      </c>
      <c r="J172" s="17" t="s">
        <v>332</v>
      </c>
      <c r="K172" s="17" t="s">
        <v>13</v>
      </c>
      <c r="L172" s="17" t="s">
        <v>53</v>
      </c>
      <c r="M172" s="18">
        <v>1700481</v>
      </c>
      <c r="N172" s="18">
        <v>25393.89</v>
      </c>
      <c r="O172" s="18">
        <v>25393.89</v>
      </c>
      <c r="P172" s="25">
        <f t="shared" si="56"/>
        <v>1.4933357091317103E-2</v>
      </c>
    </row>
    <row r="173" spans="1:16" s="31" customFormat="1" ht="15" customHeight="1" x14ac:dyDescent="0.25">
      <c r="A173" s="27" t="s">
        <v>304</v>
      </c>
      <c r="B173" s="34" t="s">
        <v>0</v>
      </c>
      <c r="C173" s="34" t="s">
        <v>0</v>
      </c>
      <c r="D173" s="34" t="s">
        <v>0</v>
      </c>
      <c r="E173" s="34" t="s">
        <v>0</v>
      </c>
      <c r="F173" s="34" t="s">
        <v>0</v>
      </c>
      <c r="G173" s="34" t="s">
        <v>0</v>
      </c>
      <c r="H173" s="34" t="s">
        <v>0</v>
      </c>
      <c r="I173" s="34" t="s">
        <v>0</v>
      </c>
      <c r="J173" s="34" t="s">
        <v>0</v>
      </c>
      <c r="K173" s="34" t="s">
        <v>0</v>
      </c>
      <c r="L173" s="34" t="s">
        <v>0</v>
      </c>
      <c r="M173" s="29">
        <f>M174+M175</f>
        <v>4868960</v>
      </c>
      <c r="N173" s="29">
        <f t="shared" ref="N173:O173" si="70">N174+N175</f>
        <v>0</v>
      </c>
      <c r="O173" s="29">
        <f t="shared" si="70"/>
        <v>0</v>
      </c>
      <c r="P173" s="30">
        <f t="shared" si="56"/>
        <v>0</v>
      </c>
    </row>
    <row r="174" spans="1:16" ht="48.9" customHeight="1" x14ac:dyDescent="0.25">
      <c r="A174" s="4" t="s">
        <v>333</v>
      </c>
      <c r="B174" s="16" t="s">
        <v>135</v>
      </c>
      <c r="C174" s="16" t="s">
        <v>14</v>
      </c>
      <c r="D174" s="16" t="s">
        <v>314</v>
      </c>
      <c r="E174" s="16" t="s">
        <v>30</v>
      </c>
      <c r="F174" s="16" t="s">
        <v>64</v>
      </c>
      <c r="G174" s="16" t="s">
        <v>27</v>
      </c>
      <c r="H174" s="16" t="s">
        <v>248</v>
      </c>
      <c r="I174" s="16" t="s">
        <v>211</v>
      </c>
      <c r="J174" s="17" t="s">
        <v>334</v>
      </c>
      <c r="K174" s="17" t="s">
        <v>335</v>
      </c>
      <c r="L174" s="17" t="s">
        <v>53</v>
      </c>
      <c r="M174" s="18">
        <v>4123000</v>
      </c>
      <c r="N174" s="18">
        <v>0</v>
      </c>
      <c r="O174" s="18">
        <v>0</v>
      </c>
      <c r="P174" s="25">
        <f t="shared" si="56"/>
        <v>0</v>
      </c>
    </row>
    <row r="175" spans="1:16" ht="48.9" customHeight="1" x14ac:dyDescent="0.25">
      <c r="A175" s="4" t="s">
        <v>336</v>
      </c>
      <c r="B175" s="16" t="s">
        <v>135</v>
      </c>
      <c r="C175" s="16" t="s">
        <v>14</v>
      </c>
      <c r="D175" s="16" t="s">
        <v>314</v>
      </c>
      <c r="E175" s="16" t="s">
        <v>30</v>
      </c>
      <c r="F175" s="16" t="s">
        <v>64</v>
      </c>
      <c r="G175" s="16" t="s">
        <v>27</v>
      </c>
      <c r="H175" s="16" t="s">
        <v>248</v>
      </c>
      <c r="I175" s="16" t="s">
        <v>211</v>
      </c>
      <c r="J175" s="17" t="s">
        <v>51</v>
      </c>
      <c r="K175" s="17">
        <v>0.66</v>
      </c>
      <c r="L175" s="17" t="s">
        <v>53</v>
      </c>
      <c r="M175" s="18">
        <v>745960</v>
      </c>
      <c r="N175" s="18">
        <v>0</v>
      </c>
      <c r="O175" s="18">
        <v>0</v>
      </c>
      <c r="P175" s="25">
        <f t="shared" si="56"/>
        <v>0</v>
      </c>
    </row>
    <row r="176" spans="1:16" s="31" customFormat="1" ht="15" customHeight="1" x14ac:dyDescent="0.25">
      <c r="A176" s="27" t="s">
        <v>218</v>
      </c>
      <c r="B176" s="34" t="s">
        <v>0</v>
      </c>
      <c r="C176" s="34" t="s">
        <v>0</v>
      </c>
      <c r="D176" s="34" t="s">
        <v>0</v>
      </c>
      <c r="E176" s="34" t="s">
        <v>0</v>
      </c>
      <c r="F176" s="34" t="s">
        <v>0</v>
      </c>
      <c r="G176" s="34" t="s">
        <v>0</v>
      </c>
      <c r="H176" s="34" t="s">
        <v>0</v>
      </c>
      <c r="I176" s="34" t="s">
        <v>0</v>
      </c>
      <c r="J176" s="34" t="s">
        <v>0</v>
      </c>
      <c r="K176" s="34" t="s">
        <v>0</v>
      </c>
      <c r="L176" s="34" t="s">
        <v>0</v>
      </c>
      <c r="M176" s="29">
        <f>M177</f>
        <v>1500000</v>
      </c>
      <c r="N176" s="29">
        <f t="shared" ref="N176:O176" si="71">N177</f>
        <v>1172441.8400000001</v>
      </c>
      <c r="O176" s="29">
        <f t="shared" si="71"/>
        <v>1172441.8400000001</v>
      </c>
      <c r="P176" s="30">
        <f t="shared" si="56"/>
        <v>0.78162789333333338</v>
      </c>
    </row>
    <row r="177" spans="1:16" ht="48.9" customHeight="1" x14ac:dyDescent="0.25">
      <c r="A177" s="4" t="s">
        <v>337</v>
      </c>
      <c r="B177" s="16" t="s">
        <v>135</v>
      </c>
      <c r="C177" s="16" t="s">
        <v>14</v>
      </c>
      <c r="D177" s="16" t="s">
        <v>314</v>
      </c>
      <c r="E177" s="16" t="s">
        <v>30</v>
      </c>
      <c r="F177" s="16" t="s">
        <v>64</v>
      </c>
      <c r="G177" s="16" t="s">
        <v>27</v>
      </c>
      <c r="H177" s="16" t="s">
        <v>248</v>
      </c>
      <c r="I177" s="16" t="s">
        <v>211</v>
      </c>
      <c r="J177" s="17" t="s">
        <v>51</v>
      </c>
      <c r="K177" s="17" t="s">
        <v>338</v>
      </c>
      <c r="L177" s="17" t="s">
        <v>53</v>
      </c>
      <c r="M177" s="18">
        <v>1500000</v>
      </c>
      <c r="N177" s="18">
        <v>1172441.8400000001</v>
      </c>
      <c r="O177" s="18">
        <v>1172441.8400000001</v>
      </c>
      <c r="P177" s="25">
        <f t="shared" si="56"/>
        <v>0.78162789333333338</v>
      </c>
    </row>
    <row r="178" spans="1:16" s="31" customFormat="1" ht="32.25" customHeight="1" x14ac:dyDescent="0.25">
      <c r="A178" s="27" t="s">
        <v>339</v>
      </c>
      <c r="B178" s="34" t="s">
        <v>0</v>
      </c>
      <c r="C178" s="34" t="s">
        <v>0</v>
      </c>
      <c r="D178" s="34" t="s">
        <v>0</v>
      </c>
      <c r="E178" s="34" t="s">
        <v>0</v>
      </c>
      <c r="F178" s="34" t="s">
        <v>0</v>
      </c>
      <c r="G178" s="34" t="s">
        <v>0</v>
      </c>
      <c r="H178" s="34" t="s">
        <v>0</v>
      </c>
      <c r="I178" s="34" t="s">
        <v>0</v>
      </c>
      <c r="J178" s="34" t="s">
        <v>0</v>
      </c>
      <c r="K178" s="34" t="s">
        <v>0</v>
      </c>
      <c r="L178" s="34" t="s">
        <v>0</v>
      </c>
      <c r="M178" s="29">
        <f>M179</f>
        <v>1052804.5</v>
      </c>
      <c r="N178" s="29">
        <f t="shared" ref="N178:O178" si="72">N179</f>
        <v>0</v>
      </c>
      <c r="O178" s="29">
        <f t="shared" si="72"/>
        <v>0</v>
      </c>
      <c r="P178" s="30">
        <f t="shared" si="56"/>
        <v>0</v>
      </c>
    </row>
    <row r="179" spans="1:16" ht="46.8" x14ac:dyDescent="0.25">
      <c r="A179" s="4" t="s">
        <v>397</v>
      </c>
      <c r="B179" s="16" t="s">
        <v>135</v>
      </c>
      <c r="C179" s="16" t="s">
        <v>14</v>
      </c>
      <c r="D179" s="16" t="s">
        <v>314</v>
      </c>
      <c r="E179" s="16" t="s">
        <v>30</v>
      </c>
      <c r="F179" s="16" t="s">
        <v>64</v>
      </c>
      <c r="G179" s="16" t="s">
        <v>27</v>
      </c>
      <c r="H179" s="16" t="s">
        <v>248</v>
      </c>
      <c r="I179" s="16" t="s">
        <v>211</v>
      </c>
      <c r="J179" s="17" t="s">
        <v>51</v>
      </c>
      <c r="K179" s="17" t="s">
        <v>340</v>
      </c>
      <c r="L179" s="17" t="s">
        <v>53</v>
      </c>
      <c r="M179" s="18">
        <v>1052804.5</v>
      </c>
      <c r="N179" s="18">
        <v>0</v>
      </c>
      <c r="O179" s="18">
        <v>0</v>
      </c>
      <c r="P179" s="25">
        <f t="shared" si="56"/>
        <v>0</v>
      </c>
    </row>
    <row r="180" spans="1:16" s="31" customFormat="1" ht="32.25" customHeight="1" x14ac:dyDescent="0.25">
      <c r="A180" s="27" t="s">
        <v>294</v>
      </c>
      <c r="B180" s="34" t="s">
        <v>0</v>
      </c>
      <c r="C180" s="34" t="s">
        <v>0</v>
      </c>
      <c r="D180" s="34" t="s">
        <v>0</v>
      </c>
      <c r="E180" s="34" t="s">
        <v>0</v>
      </c>
      <c r="F180" s="34" t="s">
        <v>0</v>
      </c>
      <c r="G180" s="34" t="s">
        <v>0</v>
      </c>
      <c r="H180" s="34" t="s">
        <v>0</v>
      </c>
      <c r="I180" s="34" t="s">
        <v>0</v>
      </c>
      <c r="J180" s="34" t="s">
        <v>0</v>
      </c>
      <c r="K180" s="34" t="s">
        <v>0</v>
      </c>
      <c r="L180" s="34" t="s">
        <v>0</v>
      </c>
      <c r="M180" s="29">
        <f>M181</f>
        <v>1984160.5</v>
      </c>
      <c r="N180" s="29">
        <f t="shared" ref="N180:O180" si="73">N181</f>
        <v>1697027.36</v>
      </c>
      <c r="O180" s="29">
        <f t="shared" si="73"/>
        <v>1697027.36</v>
      </c>
      <c r="P180" s="30">
        <f t="shared" si="56"/>
        <v>0.85528734192622025</v>
      </c>
    </row>
    <row r="181" spans="1:16" ht="64.5" customHeight="1" x14ac:dyDescent="0.25">
      <c r="A181" s="4" t="s">
        <v>341</v>
      </c>
      <c r="B181" s="16" t="s">
        <v>135</v>
      </c>
      <c r="C181" s="16" t="s">
        <v>14</v>
      </c>
      <c r="D181" s="16" t="s">
        <v>314</v>
      </c>
      <c r="E181" s="16" t="s">
        <v>30</v>
      </c>
      <c r="F181" s="16" t="s">
        <v>64</v>
      </c>
      <c r="G181" s="16" t="s">
        <v>27</v>
      </c>
      <c r="H181" s="16" t="s">
        <v>248</v>
      </c>
      <c r="I181" s="16" t="s">
        <v>211</v>
      </c>
      <c r="J181" s="17" t="s">
        <v>51</v>
      </c>
      <c r="K181" s="17">
        <v>0.91</v>
      </c>
      <c r="L181" s="17" t="s">
        <v>53</v>
      </c>
      <c r="M181" s="18">
        <v>1984160.5</v>
      </c>
      <c r="N181" s="18">
        <v>1697027.36</v>
      </c>
      <c r="O181" s="18">
        <v>1697027.36</v>
      </c>
      <c r="P181" s="25">
        <f t="shared" si="56"/>
        <v>0.85528734192622025</v>
      </c>
    </row>
    <row r="182" spans="1:16" s="31" customFormat="1" ht="32.25" customHeight="1" x14ac:dyDescent="0.25">
      <c r="A182" s="27" t="s">
        <v>342</v>
      </c>
      <c r="B182" s="28" t="s">
        <v>135</v>
      </c>
      <c r="C182" s="28" t="s">
        <v>14</v>
      </c>
      <c r="D182" s="28" t="s">
        <v>72</v>
      </c>
      <c r="E182" s="28" t="s">
        <v>0</v>
      </c>
      <c r="F182" s="28" t="s">
        <v>0</v>
      </c>
      <c r="G182" s="28" t="s">
        <v>0</v>
      </c>
      <c r="H182" s="32" t="s">
        <v>0</v>
      </c>
      <c r="I182" s="32" t="s">
        <v>0</v>
      </c>
      <c r="J182" s="32" t="s">
        <v>0</v>
      </c>
      <c r="K182" s="32" t="s">
        <v>0</v>
      </c>
      <c r="L182" s="32" t="s">
        <v>0</v>
      </c>
      <c r="M182" s="29">
        <f>M183</f>
        <v>167593276.75999999</v>
      </c>
      <c r="N182" s="29">
        <f t="shared" ref="N182:O186" si="74">N183</f>
        <v>0</v>
      </c>
      <c r="O182" s="29">
        <f t="shared" si="74"/>
        <v>0</v>
      </c>
      <c r="P182" s="30">
        <f t="shared" si="56"/>
        <v>0</v>
      </c>
    </row>
    <row r="183" spans="1:16" s="31" customFormat="1" ht="32.25" customHeight="1" x14ac:dyDescent="0.25">
      <c r="A183" s="27" t="s">
        <v>29</v>
      </c>
      <c r="B183" s="28" t="s">
        <v>135</v>
      </c>
      <c r="C183" s="28" t="s">
        <v>14</v>
      </c>
      <c r="D183" s="28" t="s">
        <v>72</v>
      </c>
      <c r="E183" s="28" t="s">
        <v>30</v>
      </c>
      <c r="F183" s="28" t="s">
        <v>0</v>
      </c>
      <c r="G183" s="28" t="s">
        <v>0</v>
      </c>
      <c r="H183" s="32" t="s">
        <v>0</v>
      </c>
      <c r="I183" s="32" t="s">
        <v>0</v>
      </c>
      <c r="J183" s="32" t="s">
        <v>0</v>
      </c>
      <c r="K183" s="32" t="s">
        <v>0</v>
      </c>
      <c r="L183" s="32" t="s">
        <v>0</v>
      </c>
      <c r="M183" s="29">
        <f>M184</f>
        <v>167593276.75999999</v>
      </c>
      <c r="N183" s="29">
        <f t="shared" si="74"/>
        <v>0</v>
      </c>
      <c r="O183" s="29">
        <f t="shared" si="74"/>
        <v>0</v>
      </c>
      <c r="P183" s="30">
        <f t="shared" si="56"/>
        <v>0</v>
      </c>
    </row>
    <row r="184" spans="1:16" s="31" customFormat="1" ht="15" customHeight="1" x14ac:dyDescent="0.25">
      <c r="A184" s="33" t="s">
        <v>63</v>
      </c>
      <c r="B184" s="28" t="s">
        <v>135</v>
      </c>
      <c r="C184" s="28" t="s">
        <v>14</v>
      </c>
      <c r="D184" s="28" t="s">
        <v>72</v>
      </c>
      <c r="E184" s="28" t="s">
        <v>30</v>
      </c>
      <c r="F184" s="28" t="s">
        <v>64</v>
      </c>
      <c r="G184" s="28" t="s">
        <v>0</v>
      </c>
      <c r="H184" s="28" t="s">
        <v>0</v>
      </c>
      <c r="I184" s="28" t="s">
        <v>0</v>
      </c>
      <c r="J184" s="28" t="s">
        <v>0</v>
      </c>
      <c r="K184" s="28" t="s">
        <v>0</v>
      </c>
      <c r="L184" s="28" t="s">
        <v>0</v>
      </c>
      <c r="M184" s="29">
        <f>M185</f>
        <v>167593276.75999999</v>
      </c>
      <c r="N184" s="29">
        <f t="shared" si="74"/>
        <v>0</v>
      </c>
      <c r="O184" s="29">
        <f t="shared" si="74"/>
        <v>0</v>
      </c>
      <c r="P184" s="30">
        <f t="shared" si="56"/>
        <v>0</v>
      </c>
    </row>
    <row r="185" spans="1:16" s="31" customFormat="1" ht="15" customHeight="1" x14ac:dyDescent="0.25">
      <c r="A185" s="33" t="s">
        <v>65</v>
      </c>
      <c r="B185" s="28" t="s">
        <v>135</v>
      </c>
      <c r="C185" s="28" t="s">
        <v>14</v>
      </c>
      <c r="D185" s="28" t="s">
        <v>72</v>
      </c>
      <c r="E185" s="28" t="s">
        <v>30</v>
      </c>
      <c r="F185" s="28" t="s">
        <v>64</v>
      </c>
      <c r="G185" s="28" t="s">
        <v>27</v>
      </c>
      <c r="H185" s="28" t="s">
        <v>0</v>
      </c>
      <c r="I185" s="28" t="s">
        <v>0</v>
      </c>
      <c r="J185" s="28" t="s">
        <v>0</v>
      </c>
      <c r="K185" s="28" t="s">
        <v>0</v>
      </c>
      <c r="L185" s="28" t="s">
        <v>0</v>
      </c>
      <c r="M185" s="29">
        <f>M186</f>
        <v>167593276.75999999</v>
      </c>
      <c r="N185" s="29">
        <f t="shared" si="74"/>
        <v>0</v>
      </c>
      <c r="O185" s="29">
        <f t="shared" si="74"/>
        <v>0</v>
      </c>
      <c r="P185" s="30">
        <f t="shared" si="56"/>
        <v>0</v>
      </c>
    </row>
    <row r="186" spans="1:16" s="31" customFormat="1" ht="48.9" customHeight="1" x14ac:dyDescent="0.25">
      <c r="A186" s="27" t="s">
        <v>247</v>
      </c>
      <c r="B186" s="28" t="s">
        <v>135</v>
      </c>
      <c r="C186" s="28" t="s">
        <v>14</v>
      </c>
      <c r="D186" s="28" t="s">
        <v>72</v>
      </c>
      <c r="E186" s="28" t="s">
        <v>30</v>
      </c>
      <c r="F186" s="28" t="s">
        <v>64</v>
      </c>
      <c r="G186" s="28" t="s">
        <v>27</v>
      </c>
      <c r="H186" s="28" t="s">
        <v>248</v>
      </c>
      <c r="I186" s="32" t="s">
        <v>0</v>
      </c>
      <c r="J186" s="32" t="s">
        <v>0</v>
      </c>
      <c r="K186" s="32" t="s">
        <v>0</v>
      </c>
      <c r="L186" s="32" t="s">
        <v>0</v>
      </c>
      <c r="M186" s="29">
        <f>M187</f>
        <v>167593276.75999999</v>
      </c>
      <c r="N186" s="29">
        <f t="shared" si="74"/>
        <v>0</v>
      </c>
      <c r="O186" s="29">
        <f t="shared" si="74"/>
        <v>0</v>
      </c>
      <c r="P186" s="30">
        <f t="shared" si="56"/>
        <v>0</v>
      </c>
    </row>
    <row r="187" spans="1:16" s="31" customFormat="1" ht="64.5" customHeight="1" x14ac:dyDescent="0.25">
      <c r="A187" s="27" t="s">
        <v>210</v>
      </c>
      <c r="B187" s="28" t="s">
        <v>135</v>
      </c>
      <c r="C187" s="28" t="s">
        <v>14</v>
      </c>
      <c r="D187" s="28" t="s">
        <v>72</v>
      </c>
      <c r="E187" s="28" t="s">
        <v>30</v>
      </c>
      <c r="F187" s="28" t="s">
        <v>64</v>
      </c>
      <c r="G187" s="28" t="s">
        <v>27</v>
      </c>
      <c r="H187" s="28" t="s">
        <v>248</v>
      </c>
      <c r="I187" s="28" t="s">
        <v>211</v>
      </c>
      <c r="J187" s="28" t="s">
        <v>0</v>
      </c>
      <c r="K187" s="28" t="s">
        <v>0</v>
      </c>
      <c r="L187" s="28" t="s">
        <v>0</v>
      </c>
      <c r="M187" s="29">
        <f>M188+M193</f>
        <v>167593276.75999999</v>
      </c>
      <c r="N187" s="29">
        <f t="shared" ref="N187:O187" si="75">N188+N193</f>
        <v>0</v>
      </c>
      <c r="O187" s="29">
        <f t="shared" si="75"/>
        <v>0</v>
      </c>
      <c r="P187" s="30">
        <f t="shared" si="56"/>
        <v>0</v>
      </c>
    </row>
    <row r="188" spans="1:16" s="31" customFormat="1" ht="15" customHeight="1" x14ac:dyDescent="0.25">
      <c r="A188" s="27" t="s">
        <v>396</v>
      </c>
      <c r="B188" s="34" t="s">
        <v>0</v>
      </c>
      <c r="C188" s="34" t="s">
        <v>0</v>
      </c>
      <c r="D188" s="34" t="s">
        <v>0</v>
      </c>
      <c r="E188" s="34" t="s">
        <v>0</v>
      </c>
      <c r="F188" s="34" t="s">
        <v>0</v>
      </c>
      <c r="G188" s="34" t="s">
        <v>0</v>
      </c>
      <c r="H188" s="34" t="s">
        <v>0</v>
      </c>
      <c r="I188" s="34" t="s">
        <v>0</v>
      </c>
      <c r="J188" s="34" t="s">
        <v>0</v>
      </c>
      <c r="K188" s="34" t="s">
        <v>0</v>
      </c>
      <c r="L188" s="34" t="s">
        <v>0</v>
      </c>
      <c r="M188" s="29">
        <f>M189+M190+M191+M192</f>
        <v>164435713.00999999</v>
      </c>
      <c r="N188" s="29">
        <f t="shared" ref="N188:O188" si="76">N189+N190+N191+N192</f>
        <v>0</v>
      </c>
      <c r="O188" s="29">
        <f t="shared" si="76"/>
        <v>0</v>
      </c>
      <c r="P188" s="30">
        <f t="shared" si="56"/>
        <v>0</v>
      </c>
    </row>
    <row r="189" spans="1:16" ht="80.099999999999994" customHeight="1" x14ac:dyDescent="0.25">
      <c r="A189" s="4" t="s">
        <v>344</v>
      </c>
      <c r="B189" s="16" t="s">
        <v>135</v>
      </c>
      <c r="C189" s="16" t="s">
        <v>14</v>
      </c>
      <c r="D189" s="16" t="s">
        <v>72</v>
      </c>
      <c r="E189" s="16" t="s">
        <v>30</v>
      </c>
      <c r="F189" s="16" t="s">
        <v>64</v>
      </c>
      <c r="G189" s="16" t="s">
        <v>27</v>
      </c>
      <c r="H189" s="16" t="s">
        <v>248</v>
      </c>
      <c r="I189" s="16" t="s">
        <v>211</v>
      </c>
      <c r="J189" s="17" t="s">
        <v>343</v>
      </c>
      <c r="K189" s="17" t="s">
        <v>80</v>
      </c>
      <c r="L189" s="17" t="s">
        <v>53</v>
      </c>
      <c r="M189" s="18">
        <f>7478704+21605888</f>
        <v>29084592</v>
      </c>
      <c r="N189" s="18">
        <v>0</v>
      </c>
      <c r="O189" s="18">
        <v>0</v>
      </c>
      <c r="P189" s="25">
        <f t="shared" si="56"/>
        <v>0</v>
      </c>
    </row>
    <row r="190" spans="1:16" ht="80.099999999999994" customHeight="1" x14ac:dyDescent="0.25">
      <c r="A190" s="4" t="s">
        <v>345</v>
      </c>
      <c r="B190" s="16" t="s">
        <v>135</v>
      </c>
      <c r="C190" s="16" t="s">
        <v>14</v>
      </c>
      <c r="D190" s="16" t="s">
        <v>72</v>
      </c>
      <c r="E190" s="16" t="s">
        <v>30</v>
      </c>
      <c r="F190" s="16" t="s">
        <v>64</v>
      </c>
      <c r="G190" s="16" t="s">
        <v>27</v>
      </c>
      <c r="H190" s="16" t="s">
        <v>248</v>
      </c>
      <c r="I190" s="16" t="s">
        <v>211</v>
      </c>
      <c r="J190" s="17" t="s">
        <v>343</v>
      </c>
      <c r="K190" s="17" t="s">
        <v>85</v>
      </c>
      <c r="L190" s="17" t="s">
        <v>53</v>
      </c>
      <c r="M190" s="18">
        <f>12651359+23632038</f>
        <v>36283397</v>
      </c>
      <c r="N190" s="18">
        <v>0</v>
      </c>
      <c r="O190" s="18">
        <v>0</v>
      </c>
      <c r="P190" s="25">
        <f t="shared" si="56"/>
        <v>0</v>
      </c>
    </row>
    <row r="191" spans="1:16" ht="62.4" x14ac:dyDescent="0.25">
      <c r="A191" s="4" t="s">
        <v>406</v>
      </c>
      <c r="B191" s="16" t="s">
        <v>135</v>
      </c>
      <c r="C191" s="16" t="s">
        <v>14</v>
      </c>
      <c r="D191" s="16" t="s">
        <v>72</v>
      </c>
      <c r="E191" s="16" t="s">
        <v>30</v>
      </c>
      <c r="F191" s="16" t="s">
        <v>64</v>
      </c>
      <c r="G191" s="16" t="s">
        <v>27</v>
      </c>
      <c r="H191" s="16" t="s">
        <v>248</v>
      </c>
      <c r="I191" s="16" t="s">
        <v>211</v>
      </c>
      <c r="J191" s="17" t="s">
        <v>343</v>
      </c>
      <c r="K191" s="17">
        <v>4723</v>
      </c>
      <c r="L191" s="17">
        <v>2021</v>
      </c>
      <c r="M191" s="18">
        <f>99067724.01-47188875</f>
        <v>51878849.010000005</v>
      </c>
      <c r="N191" s="18">
        <v>0</v>
      </c>
      <c r="O191" s="18">
        <v>0</v>
      </c>
      <c r="P191" s="25">
        <f t="shared" si="56"/>
        <v>0</v>
      </c>
    </row>
    <row r="192" spans="1:16" ht="93.6" x14ac:dyDescent="0.25">
      <c r="A192" s="4" t="s">
        <v>440</v>
      </c>
      <c r="B192" s="16" t="s">
        <v>135</v>
      </c>
      <c r="C192" s="16" t="s">
        <v>14</v>
      </c>
      <c r="D192" s="16" t="s">
        <v>72</v>
      </c>
      <c r="E192" s="16" t="s">
        <v>30</v>
      </c>
      <c r="F192" s="16" t="s">
        <v>64</v>
      </c>
      <c r="G192" s="16" t="s">
        <v>27</v>
      </c>
      <c r="H192" s="16" t="s">
        <v>248</v>
      </c>
      <c r="I192" s="16" t="s">
        <v>211</v>
      </c>
      <c r="J192" s="17" t="s">
        <v>343</v>
      </c>
      <c r="K192" s="17">
        <v>1538.5</v>
      </c>
      <c r="L192" s="17">
        <v>2020</v>
      </c>
      <c r="M192" s="18">
        <v>47188875</v>
      </c>
      <c r="N192" s="18">
        <v>0</v>
      </c>
      <c r="O192" s="18">
        <v>0</v>
      </c>
      <c r="P192" s="25">
        <f t="shared" si="56"/>
        <v>0</v>
      </c>
    </row>
    <row r="193" spans="1:16" s="31" customFormat="1" ht="15" customHeight="1" x14ac:dyDescent="0.25">
      <c r="A193" s="27" t="s">
        <v>378</v>
      </c>
      <c r="B193" s="34" t="s">
        <v>0</v>
      </c>
      <c r="C193" s="34" t="s">
        <v>0</v>
      </c>
      <c r="D193" s="34" t="s">
        <v>0</v>
      </c>
      <c r="E193" s="34" t="s">
        <v>0</v>
      </c>
      <c r="F193" s="34" t="s">
        <v>0</v>
      </c>
      <c r="G193" s="34" t="s">
        <v>0</v>
      </c>
      <c r="H193" s="34" t="s">
        <v>0</v>
      </c>
      <c r="I193" s="34" t="s">
        <v>0</v>
      </c>
      <c r="J193" s="34" t="s">
        <v>0</v>
      </c>
      <c r="K193" s="34" t="s">
        <v>0</v>
      </c>
      <c r="L193" s="34" t="s">
        <v>0</v>
      </c>
      <c r="M193" s="29">
        <f>M194</f>
        <v>3157563.75</v>
      </c>
      <c r="N193" s="29">
        <f t="shared" ref="N193:O193" si="77">N194</f>
        <v>0</v>
      </c>
      <c r="O193" s="29">
        <f t="shared" si="77"/>
        <v>0</v>
      </c>
      <c r="P193" s="30">
        <f t="shared" si="56"/>
        <v>0</v>
      </c>
    </row>
    <row r="194" spans="1:16" ht="32.25" customHeight="1" x14ac:dyDescent="0.25">
      <c r="A194" s="4" t="s">
        <v>346</v>
      </c>
      <c r="B194" s="16" t="s">
        <v>135</v>
      </c>
      <c r="C194" s="16" t="s">
        <v>14</v>
      </c>
      <c r="D194" s="16" t="s">
        <v>72</v>
      </c>
      <c r="E194" s="16" t="s">
        <v>30</v>
      </c>
      <c r="F194" s="16" t="s">
        <v>64</v>
      </c>
      <c r="G194" s="16" t="s">
        <v>27</v>
      </c>
      <c r="H194" s="16" t="s">
        <v>248</v>
      </c>
      <c r="I194" s="16" t="s">
        <v>211</v>
      </c>
      <c r="J194" s="17" t="s">
        <v>51</v>
      </c>
      <c r="K194" s="17">
        <v>1.2</v>
      </c>
      <c r="L194" s="17">
        <v>2020</v>
      </c>
      <c r="M194" s="18">
        <v>3157563.75</v>
      </c>
      <c r="N194" s="18">
        <v>0</v>
      </c>
      <c r="O194" s="18">
        <v>0</v>
      </c>
      <c r="P194" s="25">
        <f t="shared" si="56"/>
        <v>0</v>
      </c>
    </row>
    <row r="195" spans="1:16" s="31" customFormat="1" ht="25.2" customHeight="1" x14ac:dyDescent="0.25">
      <c r="A195" s="27" t="s">
        <v>141</v>
      </c>
      <c r="B195" s="28" t="s">
        <v>135</v>
      </c>
      <c r="C195" s="28" t="s">
        <v>15</v>
      </c>
      <c r="D195" s="28" t="s">
        <v>0</v>
      </c>
      <c r="E195" s="28" t="s">
        <v>0</v>
      </c>
      <c r="F195" s="28" t="s">
        <v>0</v>
      </c>
      <c r="G195" s="28" t="s">
        <v>0</v>
      </c>
      <c r="H195" s="32" t="s">
        <v>0</v>
      </c>
      <c r="I195" s="32" t="s">
        <v>0</v>
      </c>
      <c r="J195" s="32" t="s">
        <v>0</v>
      </c>
      <c r="K195" s="32" t="s">
        <v>0</v>
      </c>
      <c r="L195" s="32" t="s">
        <v>0</v>
      </c>
      <c r="M195" s="29">
        <f>M196+M207</f>
        <v>888854368.59000003</v>
      </c>
      <c r="N195" s="29">
        <f t="shared" ref="N195:O195" si="78">N196+N207</f>
        <v>360663031.97000003</v>
      </c>
      <c r="O195" s="29">
        <f t="shared" si="78"/>
        <v>360663031.97000003</v>
      </c>
      <c r="P195" s="30">
        <f t="shared" si="56"/>
        <v>0.40576166885709747</v>
      </c>
    </row>
    <row r="196" spans="1:16" s="31" customFormat="1" ht="67.8" customHeight="1" x14ac:dyDescent="0.25">
      <c r="A196" s="27" t="s">
        <v>142</v>
      </c>
      <c r="B196" s="28" t="s">
        <v>135</v>
      </c>
      <c r="C196" s="28" t="s">
        <v>15</v>
      </c>
      <c r="D196" s="28" t="s">
        <v>143</v>
      </c>
      <c r="E196" s="28" t="s">
        <v>0</v>
      </c>
      <c r="F196" s="28" t="s">
        <v>0</v>
      </c>
      <c r="G196" s="28" t="s">
        <v>0</v>
      </c>
      <c r="H196" s="32" t="s">
        <v>0</v>
      </c>
      <c r="I196" s="32" t="s">
        <v>0</v>
      </c>
      <c r="J196" s="32" t="s">
        <v>0</v>
      </c>
      <c r="K196" s="32" t="s">
        <v>0</v>
      </c>
      <c r="L196" s="32" t="s">
        <v>0</v>
      </c>
      <c r="M196" s="29">
        <f>M197</f>
        <v>106073749.13</v>
      </c>
      <c r="N196" s="29">
        <f t="shared" ref="N196:O200" si="79">N197</f>
        <v>54071175.969999999</v>
      </c>
      <c r="O196" s="29">
        <f t="shared" si="79"/>
        <v>54071175.969999999</v>
      </c>
      <c r="P196" s="30">
        <f t="shared" si="56"/>
        <v>0.50975077635591437</v>
      </c>
    </row>
    <row r="197" spans="1:16" s="31" customFormat="1" ht="32.25" customHeight="1" x14ac:dyDescent="0.25">
      <c r="A197" s="27" t="s">
        <v>29</v>
      </c>
      <c r="B197" s="28" t="s">
        <v>135</v>
      </c>
      <c r="C197" s="28" t="s">
        <v>15</v>
      </c>
      <c r="D197" s="28" t="s">
        <v>143</v>
      </c>
      <c r="E197" s="28" t="s">
        <v>30</v>
      </c>
      <c r="F197" s="28" t="s">
        <v>0</v>
      </c>
      <c r="G197" s="28" t="s">
        <v>0</v>
      </c>
      <c r="H197" s="32" t="s">
        <v>0</v>
      </c>
      <c r="I197" s="32" t="s">
        <v>0</v>
      </c>
      <c r="J197" s="32" t="s">
        <v>0</v>
      </c>
      <c r="K197" s="32" t="s">
        <v>0</v>
      </c>
      <c r="L197" s="32" t="s">
        <v>0</v>
      </c>
      <c r="M197" s="29">
        <f>M198</f>
        <v>106073749.13</v>
      </c>
      <c r="N197" s="29">
        <f t="shared" si="79"/>
        <v>54071175.969999999</v>
      </c>
      <c r="O197" s="29">
        <f t="shared" si="79"/>
        <v>54071175.969999999</v>
      </c>
      <c r="P197" s="30">
        <f t="shared" si="56"/>
        <v>0.50975077635591437</v>
      </c>
    </row>
    <row r="198" spans="1:16" s="31" customFormat="1" ht="15" customHeight="1" x14ac:dyDescent="0.25">
      <c r="A198" s="33" t="s">
        <v>44</v>
      </c>
      <c r="B198" s="28" t="s">
        <v>135</v>
      </c>
      <c r="C198" s="28" t="s">
        <v>15</v>
      </c>
      <c r="D198" s="28" t="s">
        <v>143</v>
      </c>
      <c r="E198" s="28" t="s">
        <v>30</v>
      </c>
      <c r="F198" s="28" t="s">
        <v>45</v>
      </c>
      <c r="G198" s="28" t="s">
        <v>0</v>
      </c>
      <c r="H198" s="28" t="s">
        <v>0</v>
      </c>
      <c r="I198" s="28" t="s">
        <v>0</v>
      </c>
      <c r="J198" s="28" t="s">
        <v>0</v>
      </c>
      <c r="K198" s="28" t="s">
        <v>0</v>
      </c>
      <c r="L198" s="28" t="s">
        <v>0</v>
      </c>
      <c r="M198" s="29">
        <f>M199</f>
        <v>106073749.13</v>
      </c>
      <c r="N198" s="29">
        <f t="shared" si="79"/>
        <v>54071175.969999999</v>
      </c>
      <c r="O198" s="29">
        <f t="shared" si="79"/>
        <v>54071175.969999999</v>
      </c>
      <c r="P198" s="30">
        <f t="shared" si="56"/>
        <v>0.50975077635591437</v>
      </c>
    </row>
    <row r="199" spans="1:16" s="31" customFormat="1" ht="22.2" customHeight="1" x14ac:dyDescent="0.25">
      <c r="A199" s="33" t="s">
        <v>46</v>
      </c>
      <c r="B199" s="28" t="s">
        <v>135</v>
      </c>
      <c r="C199" s="28" t="s">
        <v>15</v>
      </c>
      <c r="D199" s="28" t="s">
        <v>143</v>
      </c>
      <c r="E199" s="28" t="s">
        <v>30</v>
      </c>
      <c r="F199" s="28" t="s">
        <v>45</v>
      </c>
      <c r="G199" s="28" t="s">
        <v>47</v>
      </c>
      <c r="H199" s="28" t="s">
        <v>0</v>
      </c>
      <c r="I199" s="28" t="s">
        <v>0</v>
      </c>
      <c r="J199" s="28" t="s">
        <v>0</v>
      </c>
      <c r="K199" s="28" t="s">
        <v>0</v>
      </c>
      <c r="L199" s="28" t="s">
        <v>0</v>
      </c>
      <c r="M199" s="29">
        <f>M200</f>
        <v>106073749.13</v>
      </c>
      <c r="N199" s="29">
        <f t="shared" si="79"/>
        <v>54071175.969999999</v>
      </c>
      <c r="O199" s="29">
        <f t="shared" si="79"/>
        <v>54071175.969999999</v>
      </c>
      <c r="P199" s="30">
        <f t="shared" ref="P199:P262" si="80">O199/M199</f>
        <v>0.50975077635591437</v>
      </c>
    </row>
    <row r="200" spans="1:16" s="31" customFormat="1" ht="48.9" customHeight="1" x14ac:dyDescent="0.25">
      <c r="A200" s="27" t="s">
        <v>347</v>
      </c>
      <c r="B200" s="28" t="s">
        <v>135</v>
      </c>
      <c r="C200" s="28" t="s">
        <v>15</v>
      </c>
      <c r="D200" s="28" t="s">
        <v>143</v>
      </c>
      <c r="E200" s="28" t="s">
        <v>30</v>
      </c>
      <c r="F200" s="28" t="s">
        <v>45</v>
      </c>
      <c r="G200" s="28" t="s">
        <v>47</v>
      </c>
      <c r="H200" s="28" t="s">
        <v>348</v>
      </c>
      <c r="I200" s="32" t="s">
        <v>0</v>
      </c>
      <c r="J200" s="32" t="s">
        <v>0</v>
      </c>
      <c r="K200" s="32" t="s">
        <v>0</v>
      </c>
      <c r="L200" s="32" t="s">
        <v>0</v>
      </c>
      <c r="M200" s="29">
        <f>M201</f>
        <v>106073749.13</v>
      </c>
      <c r="N200" s="29">
        <f t="shared" si="79"/>
        <v>54071175.969999999</v>
      </c>
      <c r="O200" s="29">
        <f t="shared" si="79"/>
        <v>54071175.969999999</v>
      </c>
      <c r="P200" s="30">
        <f t="shared" si="80"/>
        <v>0.50975077635591437</v>
      </c>
    </row>
    <row r="201" spans="1:16" s="31" customFormat="1" ht="64.5" customHeight="1" x14ac:dyDescent="0.25">
      <c r="A201" s="27" t="s">
        <v>210</v>
      </c>
      <c r="B201" s="28" t="s">
        <v>135</v>
      </c>
      <c r="C201" s="28" t="s">
        <v>15</v>
      </c>
      <c r="D201" s="28" t="s">
        <v>143</v>
      </c>
      <c r="E201" s="28" t="s">
        <v>30</v>
      </c>
      <c r="F201" s="28" t="s">
        <v>45</v>
      </c>
      <c r="G201" s="28" t="s">
        <v>47</v>
      </c>
      <c r="H201" s="28" t="s">
        <v>348</v>
      </c>
      <c r="I201" s="28" t="s">
        <v>211</v>
      </c>
      <c r="J201" s="28" t="s">
        <v>0</v>
      </c>
      <c r="K201" s="28" t="s">
        <v>0</v>
      </c>
      <c r="L201" s="28" t="s">
        <v>0</v>
      </c>
      <c r="M201" s="29">
        <f>M202+M205</f>
        <v>106073749.13</v>
      </c>
      <c r="N201" s="29">
        <f t="shared" ref="N201:O201" si="81">N202+N205</f>
        <v>54071175.969999999</v>
      </c>
      <c r="O201" s="29">
        <f t="shared" si="81"/>
        <v>54071175.969999999</v>
      </c>
      <c r="P201" s="30">
        <f t="shared" si="80"/>
        <v>0.50975077635591437</v>
      </c>
    </row>
    <row r="202" spans="1:16" s="31" customFormat="1" ht="15" customHeight="1" x14ac:dyDescent="0.25">
      <c r="A202" s="27" t="s">
        <v>396</v>
      </c>
      <c r="B202" s="34" t="s">
        <v>0</v>
      </c>
      <c r="C202" s="34" t="s">
        <v>0</v>
      </c>
      <c r="D202" s="34" t="s">
        <v>0</v>
      </c>
      <c r="E202" s="34" t="s">
        <v>0</v>
      </c>
      <c r="F202" s="34" t="s">
        <v>0</v>
      </c>
      <c r="G202" s="34" t="s">
        <v>0</v>
      </c>
      <c r="H202" s="34" t="s">
        <v>0</v>
      </c>
      <c r="I202" s="34" t="s">
        <v>0</v>
      </c>
      <c r="J202" s="34" t="s">
        <v>0</v>
      </c>
      <c r="K202" s="34" t="s">
        <v>0</v>
      </c>
      <c r="L202" s="34" t="s">
        <v>0</v>
      </c>
      <c r="M202" s="29">
        <f>M203+M204</f>
        <v>33341937.130000003</v>
      </c>
      <c r="N202" s="29">
        <f t="shared" ref="N202:O202" si="82">N203+N204</f>
        <v>21382889.469999999</v>
      </c>
      <c r="O202" s="29">
        <f t="shared" si="82"/>
        <v>21382889.469999999</v>
      </c>
      <c r="P202" s="30">
        <f t="shared" si="80"/>
        <v>0.64132115019677016</v>
      </c>
    </row>
    <row r="203" spans="1:16" ht="78" x14ac:dyDescent="0.25">
      <c r="A203" s="8" t="s">
        <v>414</v>
      </c>
      <c r="B203" s="6" t="s">
        <v>135</v>
      </c>
      <c r="C203" s="6" t="s">
        <v>15</v>
      </c>
      <c r="D203" s="6" t="s">
        <v>143</v>
      </c>
      <c r="E203" s="6" t="s">
        <v>30</v>
      </c>
      <c r="F203" s="6" t="s">
        <v>45</v>
      </c>
      <c r="G203" s="6" t="s">
        <v>47</v>
      </c>
      <c r="H203" s="6" t="s">
        <v>348</v>
      </c>
      <c r="I203" s="6" t="s">
        <v>211</v>
      </c>
      <c r="J203" s="7" t="s">
        <v>51</v>
      </c>
      <c r="K203" s="7"/>
      <c r="L203" s="7">
        <v>2020</v>
      </c>
      <c r="M203" s="9">
        <v>16272923.85</v>
      </c>
      <c r="N203" s="9">
        <v>16272923.83</v>
      </c>
      <c r="O203" s="9">
        <v>16272923.83</v>
      </c>
      <c r="P203" s="25">
        <f t="shared" si="80"/>
        <v>0.99999999877096457</v>
      </c>
    </row>
    <row r="204" spans="1:16" ht="78" x14ac:dyDescent="0.25">
      <c r="A204" s="8" t="s">
        <v>415</v>
      </c>
      <c r="B204" s="6" t="s">
        <v>135</v>
      </c>
      <c r="C204" s="6" t="s">
        <v>15</v>
      </c>
      <c r="D204" s="6" t="s">
        <v>143</v>
      </c>
      <c r="E204" s="6" t="s">
        <v>30</v>
      </c>
      <c r="F204" s="6" t="s">
        <v>45</v>
      </c>
      <c r="G204" s="6" t="s">
        <v>47</v>
      </c>
      <c r="H204" s="6" t="s">
        <v>348</v>
      </c>
      <c r="I204" s="6" t="s">
        <v>211</v>
      </c>
      <c r="J204" s="7" t="s">
        <v>51</v>
      </c>
      <c r="K204" s="7" t="s">
        <v>416</v>
      </c>
      <c r="L204" s="7">
        <v>2020</v>
      </c>
      <c r="M204" s="9">
        <v>17069013.280000001</v>
      </c>
      <c r="N204" s="9">
        <v>5109965.6399999997</v>
      </c>
      <c r="O204" s="9">
        <v>5109965.6399999997</v>
      </c>
      <c r="P204" s="25">
        <f t="shared" si="80"/>
        <v>0.29937088665736861</v>
      </c>
    </row>
    <row r="205" spans="1:16" s="31" customFormat="1" ht="15" customHeight="1" x14ac:dyDescent="0.25">
      <c r="A205" s="27" t="s">
        <v>318</v>
      </c>
      <c r="B205" s="34" t="s">
        <v>0</v>
      </c>
      <c r="C205" s="34" t="s">
        <v>0</v>
      </c>
      <c r="D205" s="34" t="s">
        <v>0</v>
      </c>
      <c r="E205" s="34" t="s">
        <v>0</v>
      </c>
      <c r="F205" s="34" t="s">
        <v>0</v>
      </c>
      <c r="G205" s="34" t="s">
        <v>0</v>
      </c>
      <c r="H205" s="34" t="s">
        <v>0</v>
      </c>
      <c r="I205" s="34" t="s">
        <v>0</v>
      </c>
      <c r="J205" s="34" t="s">
        <v>0</v>
      </c>
      <c r="K205" s="34" t="s">
        <v>0</v>
      </c>
      <c r="L205" s="34" t="s">
        <v>0</v>
      </c>
      <c r="M205" s="29">
        <f>M206</f>
        <v>72731812</v>
      </c>
      <c r="N205" s="29">
        <f t="shared" ref="N205:O205" si="83">N206</f>
        <v>32688286.5</v>
      </c>
      <c r="O205" s="29">
        <f t="shared" si="83"/>
        <v>32688286.5</v>
      </c>
      <c r="P205" s="30">
        <f t="shared" si="80"/>
        <v>0.44943588783406085</v>
      </c>
    </row>
    <row r="206" spans="1:16" ht="64.5" customHeight="1" x14ac:dyDescent="0.25">
      <c r="A206" s="4" t="s">
        <v>352</v>
      </c>
      <c r="B206" s="16" t="s">
        <v>135</v>
      </c>
      <c r="C206" s="16" t="s">
        <v>15</v>
      </c>
      <c r="D206" s="16" t="s">
        <v>143</v>
      </c>
      <c r="E206" s="16" t="s">
        <v>30</v>
      </c>
      <c r="F206" s="16" t="s">
        <v>45</v>
      </c>
      <c r="G206" s="16" t="s">
        <v>47</v>
      </c>
      <c r="H206" s="16" t="s">
        <v>348</v>
      </c>
      <c r="I206" s="16" t="s">
        <v>211</v>
      </c>
      <c r="J206" s="17" t="s">
        <v>51</v>
      </c>
      <c r="K206" s="17">
        <v>5.5419999999999998</v>
      </c>
      <c r="L206" s="17" t="s">
        <v>53</v>
      </c>
      <c r="M206" s="18">
        <f>84522544.85-11790732.85</f>
        <v>72731812</v>
      </c>
      <c r="N206" s="18">
        <v>32688286.5</v>
      </c>
      <c r="O206" s="18">
        <v>32688286.5</v>
      </c>
      <c r="P206" s="25">
        <f t="shared" si="80"/>
        <v>0.44943588783406085</v>
      </c>
    </row>
    <row r="207" spans="1:16" s="31" customFormat="1" ht="15.6" x14ac:dyDescent="0.25">
      <c r="A207" s="35" t="s">
        <v>410</v>
      </c>
      <c r="B207" s="28" t="s">
        <v>135</v>
      </c>
      <c r="C207" s="28" t="s">
        <v>15</v>
      </c>
      <c r="D207" s="28" t="s">
        <v>409</v>
      </c>
      <c r="E207" s="28" t="s">
        <v>0</v>
      </c>
      <c r="F207" s="28" t="s">
        <v>0</v>
      </c>
      <c r="G207" s="28" t="s">
        <v>0</v>
      </c>
      <c r="H207" s="32" t="s">
        <v>0</v>
      </c>
      <c r="I207" s="32" t="s">
        <v>0</v>
      </c>
      <c r="J207" s="32" t="s">
        <v>0</v>
      </c>
      <c r="K207" s="32" t="s">
        <v>0</v>
      </c>
      <c r="L207" s="32" t="s">
        <v>0</v>
      </c>
      <c r="M207" s="29">
        <f t="shared" ref="M207:O212" si="84">M208</f>
        <v>782780619.46000004</v>
      </c>
      <c r="N207" s="29">
        <f t="shared" si="84"/>
        <v>306591856</v>
      </c>
      <c r="O207" s="29">
        <f t="shared" si="84"/>
        <v>306591856</v>
      </c>
      <c r="P207" s="30">
        <f t="shared" si="80"/>
        <v>0.39167021816598102</v>
      </c>
    </row>
    <row r="208" spans="1:16" s="31" customFormat="1" ht="32.25" customHeight="1" x14ac:dyDescent="0.25">
      <c r="A208" s="27" t="s">
        <v>29</v>
      </c>
      <c r="B208" s="28" t="s">
        <v>135</v>
      </c>
      <c r="C208" s="28" t="s">
        <v>15</v>
      </c>
      <c r="D208" s="28" t="s">
        <v>409</v>
      </c>
      <c r="E208" s="28" t="s">
        <v>30</v>
      </c>
      <c r="F208" s="28" t="s">
        <v>0</v>
      </c>
      <c r="G208" s="28" t="s">
        <v>0</v>
      </c>
      <c r="H208" s="32" t="s">
        <v>0</v>
      </c>
      <c r="I208" s="32" t="s">
        <v>0</v>
      </c>
      <c r="J208" s="32" t="s">
        <v>0</v>
      </c>
      <c r="K208" s="32" t="s">
        <v>0</v>
      </c>
      <c r="L208" s="32" t="s">
        <v>0</v>
      </c>
      <c r="M208" s="29">
        <f t="shared" si="84"/>
        <v>782780619.46000004</v>
      </c>
      <c r="N208" s="29">
        <f t="shared" si="84"/>
        <v>306591856</v>
      </c>
      <c r="O208" s="29">
        <f t="shared" si="84"/>
        <v>306591856</v>
      </c>
      <c r="P208" s="30">
        <f t="shared" si="80"/>
        <v>0.39167021816598102</v>
      </c>
    </row>
    <row r="209" spans="1:16" s="31" customFormat="1" ht="15" customHeight="1" x14ac:dyDescent="0.25">
      <c r="A209" s="33" t="s">
        <v>44</v>
      </c>
      <c r="B209" s="28" t="s">
        <v>135</v>
      </c>
      <c r="C209" s="28" t="s">
        <v>15</v>
      </c>
      <c r="D209" s="28" t="s">
        <v>409</v>
      </c>
      <c r="E209" s="28" t="s">
        <v>30</v>
      </c>
      <c r="F209" s="28" t="s">
        <v>45</v>
      </c>
      <c r="G209" s="28" t="s">
        <v>0</v>
      </c>
      <c r="H209" s="28" t="s">
        <v>0</v>
      </c>
      <c r="I209" s="28" t="s">
        <v>0</v>
      </c>
      <c r="J209" s="28" t="s">
        <v>0</v>
      </c>
      <c r="K209" s="28" t="s">
        <v>0</v>
      </c>
      <c r="L209" s="28" t="s">
        <v>0</v>
      </c>
      <c r="M209" s="29">
        <f t="shared" si="84"/>
        <v>782780619.46000004</v>
      </c>
      <c r="N209" s="29">
        <f t="shared" si="84"/>
        <v>306591856</v>
      </c>
      <c r="O209" s="29">
        <f t="shared" si="84"/>
        <v>306591856</v>
      </c>
      <c r="P209" s="30">
        <f t="shared" si="80"/>
        <v>0.39167021816598102</v>
      </c>
    </row>
    <row r="210" spans="1:16" s="31" customFormat="1" ht="32.25" customHeight="1" x14ac:dyDescent="0.25">
      <c r="A210" s="33" t="s">
        <v>46</v>
      </c>
      <c r="B210" s="28" t="s">
        <v>135</v>
      </c>
      <c r="C210" s="28" t="s">
        <v>15</v>
      </c>
      <c r="D210" s="28" t="s">
        <v>409</v>
      </c>
      <c r="E210" s="28" t="s">
        <v>30</v>
      </c>
      <c r="F210" s="28" t="s">
        <v>45</v>
      </c>
      <c r="G210" s="28" t="s">
        <v>47</v>
      </c>
      <c r="H210" s="28" t="s">
        <v>0</v>
      </c>
      <c r="I210" s="28" t="s">
        <v>0</v>
      </c>
      <c r="J210" s="28" t="s">
        <v>0</v>
      </c>
      <c r="K210" s="28" t="s">
        <v>0</v>
      </c>
      <c r="L210" s="28" t="s">
        <v>0</v>
      </c>
      <c r="M210" s="29">
        <f t="shared" si="84"/>
        <v>782780619.46000004</v>
      </c>
      <c r="N210" s="29">
        <f t="shared" si="84"/>
        <v>306591856</v>
      </c>
      <c r="O210" s="29">
        <f t="shared" si="84"/>
        <v>306591856</v>
      </c>
      <c r="P210" s="30">
        <f t="shared" si="80"/>
        <v>0.39167021816598102</v>
      </c>
    </row>
    <row r="211" spans="1:16" s="31" customFormat="1" ht="62.4" x14ac:dyDescent="0.25">
      <c r="A211" s="35" t="s">
        <v>411</v>
      </c>
      <c r="B211" s="28" t="s">
        <v>135</v>
      </c>
      <c r="C211" s="28" t="s">
        <v>15</v>
      </c>
      <c r="D211" s="28" t="s">
        <v>409</v>
      </c>
      <c r="E211" s="28" t="s">
        <v>30</v>
      </c>
      <c r="F211" s="28" t="s">
        <v>45</v>
      </c>
      <c r="G211" s="28" t="s">
        <v>47</v>
      </c>
      <c r="H211" s="28">
        <v>53930</v>
      </c>
      <c r="I211" s="32" t="s">
        <v>0</v>
      </c>
      <c r="J211" s="32" t="s">
        <v>0</v>
      </c>
      <c r="K211" s="32" t="s">
        <v>0</v>
      </c>
      <c r="L211" s="32" t="s">
        <v>0</v>
      </c>
      <c r="M211" s="29">
        <f t="shared" si="84"/>
        <v>782780619.46000004</v>
      </c>
      <c r="N211" s="29">
        <f t="shared" si="84"/>
        <v>306591856</v>
      </c>
      <c r="O211" s="29">
        <f t="shared" si="84"/>
        <v>306591856</v>
      </c>
      <c r="P211" s="30">
        <f t="shared" si="80"/>
        <v>0.39167021816598102</v>
      </c>
    </row>
    <row r="212" spans="1:16" s="31" customFormat="1" ht="15.6" x14ac:dyDescent="0.25">
      <c r="A212" s="48" t="s">
        <v>412</v>
      </c>
      <c r="B212" s="28" t="s">
        <v>135</v>
      </c>
      <c r="C212" s="28" t="s">
        <v>15</v>
      </c>
      <c r="D212" s="28" t="s">
        <v>409</v>
      </c>
      <c r="E212" s="28" t="s">
        <v>30</v>
      </c>
      <c r="F212" s="28" t="s">
        <v>45</v>
      </c>
      <c r="G212" s="28" t="s">
        <v>47</v>
      </c>
      <c r="H212" s="28">
        <v>53930</v>
      </c>
      <c r="I212" s="28">
        <v>540</v>
      </c>
      <c r="J212" s="28" t="s">
        <v>0</v>
      </c>
      <c r="K212" s="28" t="s">
        <v>0</v>
      </c>
      <c r="L212" s="28" t="s">
        <v>0</v>
      </c>
      <c r="M212" s="29">
        <f t="shared" si="84"/>
        <v>782780619.46000004</v>
      </c>
      <c r="N212" s="29">
        <f t="shared" si="84"/>
        <v>306591856</v>
      </c>
      <c r="O212" s="29">
        <f t="shared" si="84"/>
        <v>306591856</v>
      </c>
      <c r="P212" s="30">
        <f t="shared" si="80"/>
        <v>0.39167021816598102</v>
      </c>
    </row>
    <row r="213" spans="1:16" s="31" customFormat="1" ht="15" customHeight="1" x14ac:dyDescent="0.25">
      <c r="A213" s="27" t="s">
        <v>396</v>
      </c>
      <c r="B213" s="34" t="s">
        <v>0</v>
      </c>
      <c r="C213" s="34" t="s">
        <v>0</v>
      </c>
      <c r="D213" s="34" t="s">
        <v>0</v>
      </c>
      <c r="E213" s="34" t="s">
        <v>0</v>
      </c>
      <c r="F213" s="34" t="s">
        <v>0</v>
      </c>
      <c r="G213" s="34" t="s">
        <v>0</v>
      </c>
      <c r="H213" s="34" t="s">
        <v>0</v>
      </c>
      <c r="I213" s="34" t="s">
        <v>0</v>
      </c>
      <c r="J213" s="34" t="s">
        <v>0</v>
      </c>
      <c r="K213" s="34" t="s">
        <v>0</v>
      </c>
      <c r="L213" s="34" t="s">
        <v>0</v>
      </c>
      <c r="M213" s="29">
        <f>M214+M215+M216+M217</f>
        <v>782780619.46000004</v>
      </c>
      <c r="N213" s="29">
        <f t="shared" ref="N213:O213" si="85">N214+N215+N216+N217</f>
        <v>306591856</v>
      </c>
      <c r="O213" s="29">
        <f t="shared" si="85"/>
        <v>306591856</v>
      </c>
      <c r="P213" s="30">
        <f t="shared" si="80"/>
        <v>0.39167021816598102</v>
      </c>
    </row>
    <row r="214" spans="1:16" ht="48.9" customHeight="1" x14ac:dyDescent="0.25">
      <c r="A214" s="4" t="s">
        <v>349</v>
      </c>
      <c r="B214" s="16" t="s">
        <v>135</v>
      </c>
      <c r="C214" s="16" t="s">
        <v>15</v>
      </c>
      <c r="D214" s="16" t="s">
        <v>409</v>
      </c>
      <c r="E214" s="16" t="s">
        <v>30</v>
      </c>
      <c r="F214" s="16" t="s">
        <v>45</v>
      </c>
      <c r="G214" s="16" t="s">
        <v>47</v>
      </c>
      <c r="H214" s="16">
        <v>53930</v>
      </c>
      <c r="I214" s="16">
        <v>540</v>
      </c>
      <c r="J214" s="17" t="s">
        <v>51</v>
      </c>
      <c r="K214" s="17">
        <v>0.55000000000000004</v>
      </c>
      <c r="L214" s="17">
        <v>2020</v>
      </c>
      <c r="M214" s="18">
        <f>4324400+336675752</f>
        <v>341000152</v>
      </c>
      <c r="N214" s="18">
        <v>162026662.94999999</v>
      </c>
      <c r="O214" s="18">
        <v>162026662.94999999</v>
      </c>
      <c r="P214" s="25">
        <f t="shared" si="80"/>
        <v>0.47515129245455584</v>
      </c>
    </row>
    <row r="215" spans="1:16" ht="48.9" customHeight="1" x14ac:dyDescent="0.25">
      <c r="A215" s="4" t="s">
        <v>417</v>
      </c>
      <c r="B215" s="16" t="s">
        <v>135</v>
      </c>
      <c r="C215" s="16" t="s">
        <v>15</v>
      </c>
      <c r="D215" s="16" t="s">
        <v>409</v>
      </c>
      <c r="E215" s="16" t="s">
        <v>30</v>
      </c>
      <c r="F215" s="16" t="s">
        <v>45</v>
      </c>
      <c r="G215" s="16" t="s">
        <v>47</v>
      </c>
      <c r="H215" s="16">
        <v>53930</v>
      </c>
      <c r="I215" s="16">
        <v>540</v>
      </c>
      <c r="J215" s="17" t="s">
        <v>51</v>
      </c>
      <c r="K215" s="17">
        <v>0.55000000000000004</v>
      </c>
      <c r="L215" s="17">
        <v>2022</v>
      </c>
      <c r="M215" s="18">
        <v>50000000</v>
      </c>
      <c r="N215" s="18">
        <v>0</v>
      </c>
      <c r="O215" s="18">
        <v>0</v>
      </c>
      <c r="P215" s="25">
        <f t="shared" si="80"/>
        <v>0</v>
      </c>
    </row>
    <row r="216" spans="1:16" ht="64.5" customHeight="1" x14ac:dyDescent="0.25">
      <c r="A216" s="4" t="s">
        <v>350</v>
      </c>
      <c r="B216" s="16" t="s">
        <v>135</v>
      </c>
      <c r="C216" s="16" t="s">
        <v>15</v>
      </c>
      <c r="D216" s="16" t="s">
        <v>409</v>
      </c>
      <c r="E216" s="16" t="s">
        <v>30</v>
      </c>
      <c r="F216" s="16" t="s">
        <v>45</v>
      </c>
      <c r="G216" s="16" t="s">
        <v>47</v>
      </c>
      <c r="H216" s="16">
        <v>53930</v>
      </c>
      <c r="I216" s="16">
        <v>540</v>
      </c>
      <c r="J216" s="17" t="s">
        <v>51</v>
      </c>
      <c r="K216" s="17" t="s">
        <v>351</v>
      </c>
      <c r="L216" s="17">
        <v>2021</v>
      </c>
      <c r="M216" s="18">
        <f>188456219.46+153324248</f>
        <v>341780467.46000004</v>
      </c>
      <c r="N216" s="18">
        <v>144565193.05000001</v>
      </c>
      <c r="O216" s="18">
        <v>144565193.05000001</v>
      </c>
      <c r="P216" s="25">
        <f t="shared" si="80"/>
        <v>0.42297675500405552</v>
      </c>
    </row>
    <row r="217" spans="1:16" ht="64.5" customHeight="1" x14ac:dyDescent="0.25">
      <c r="A217" s="4" t="s">
        <v>413</v>
      </c>
      <c r="B217" s="16" t="s">
        <v>135</v>
      </c>
      <c r="C217" s="16" t="s">
        <v>15</v>
      </c>
      <c r="D217" s="16" t="s">
        <v>409</v>
      </c>
      <c r="E217" s="16" t="s">
        <v>30</v>
      </c>
      <c r="F217" s="16" t="s">
        <v>45</v>
      </c>
      <c r="G217" s="16" t="s">
        <v>47</v>
      </c>
      <c r="H217" s="16">
        <v>53930</v>
      </c>
      <c r="I217" s="16">
        <v>540</v>
      </c>
      <c r="J217" s="17" t="s">
        <v>51</v>
      </c>
      <c r="K217" s="17">
        <v>3.7080000000000002</v>
      </c>
      <c r="L217" s="17">
        <v>2022</v>
      </c>
      <c r="M217" s="18">
        <v>50000000</v>
      </c>
      <c r="N217" s="18">
        <v>0</v>
      </c>
      <c r="O217" s="18">
        <v>0</v>
      </c>
      <c r="P217" s="25">
        <f t="shared" si="80"/>
        <v>0</v>
      </c>
    </row>
    <row r="218" spans="1:16" s="31" customFormat="1" ht="48.9" customHeight="1" x14ac:dyDescent="0.25">
      <c r="A218" s="27" t="s">
        <v>353</v>
      </c>
      <c r="B218" s="28" t="s">
        <v>135</v>
      </c>
      <c r="C218" s="28" t="s">
        <v>16</v>
      </c>
      <c r="D218" s="28" t="s">
        <v>0</v>
      </c>
      <c r="E218" s="28" t="s">
        <v>0</v>
      </c>
      <c r="F218" s="28" t="s">
        <v>0</v>
      </c>
      <c r="G218" s="28" t="s">
        <v>0</v>
      </c>
      <c r="H218" s="32" t="s">
        <v>0</v>
      </c>
      <c r="I218" s="32" t="s">
        <v>0</v>
      </c>
      <c r="J218" s="32" t="s">
        <v>0</v>
      </c>
      <c r="K218" s="32" t="s">
        <v>0</v>
      </c>
      <c r="L218" s="32" t="s">
        <v>0</v>
      </c>
      <c r="M218" s="29">
        <f t="shared" ref="M218:O225" si="86">M219</f>
        <v>346254853.92000002</v>
      </c>
      <c r="N218" s="29">
        <f t="shared" si="86"/>
        <v>135423258.28</v>
      </c>
      <c r="O218" s="29">
        <f t="shared" si="86"/>
        <v>134192442.23999999</v>
      </c>
      <c r="P218" s="30">
        <f t="shared" si="80"/>
        <v>0.38755396702974249</v>
      </c>
    </row>
    <row r="219" spans="1:16" s="31" customFormat="1" ht="15" customHeight="1" x14ac:dyDescent="0.25">
      <c r="A219" s="27" t="s">
        <v>354</v>
      </c>
      <c r="B219" s="28" t="s">
        <v>135</v>
      </c>
      <c r="C219" s="28" t="s">
        <v>16</v>
      </c>
      <c r="D219" s="28" t="s">
        <v>355</v>
      </c>
      <c r="E219" s="28" t="s">
        <v>0</v>
      </c>
      <c r="F219" s="28" t="s">
        <v>0</v>
      </c>
      <c r="G219" s="28" t="s">
        <v>0</v>
      </c>
      <c r="H219" s="32" t="s">
        <v>0</v>
      </c>
      <c r="I219" s="32" t="s">
        <v>0</v>
      </c>
      <c r="J219" s="32" t="s">
        <v>0</v>
      </c>
      <c r="K219" s="32" t="s">
        <v>0</v>
      </c>
      <c r="L219" s="32" t="s">
        <v>0</v>
      </c>
      <c r="M219" s="29">
        <f t="shared" si="86"/>
        <v>346254853.92000002</v>
      </c>
      <c r="N219" s="29">
        <f t="shared" si="86"/>
        <v>135423258.28</v>
      </c>
      <c r="O219" s="29">
        <f t="shared" si="86"/>
        <v>134192442.23999999</v>
      </c>
      <c r="P219" s="30">
        <f t="shared" si="80"/>
        <v>0.38755396702974249</v>
      </c>
    </row>
    <row r="220" spans="1:16" s="31" customFormat="1" ht="32.25" customHeight="1" x14ac:dyDescent="0.25">
      <c r="A220" s="27" t="s">
        <v>29</v>
      </c>
      <c r="B220" s="28" t="s">
        <v>135</v>
      </c>
      <c r="C220" s="28" t="s">
        <v>16</v>
      </c>
      <c r="D220" s="28" t="s">
        <v>355</v>
      </c>
      <c r="E220" s="28" t="s">
        <v>30</v>
      </c>
      <c r="F220" s="28" t="s">
        <v>0</v>
      </c>
      <c r="G220" s="28" t="s">
        <v>0</v>
      </c>
      <c r="H220" s="32" t="s">
        <v>0</v>
      </c>
      <c r="I220" s="32" t="s">
        <v>0</v>
      </c>
      <c r="J220" s="32" t="s">
        <v>0</v>
      </c>
      <c r="K220" s="32" t="s">
        <v>0</v>
      </c>
      <c r="L220" s="32" t="s">
        <v>0</v>
      </c>
      <c r="M220" s="29">
        <f t="shared" si="86"/>
        <v>346254853.92000002</v>
      </c>
      <c r="N220" s="29">
        <f t="shared" si="86"/>
        <v>135423258.28</v>
      </c>
      <c r="O220" s="29">
        <f t="shared" si="86"/>
        <v>134192442.23999999</v>
      </c>
      <c r="P220" s="30">
        <f t="shared" si="80"/>
        <v>0.38755396702974249</v>
      </c>
    </row>
    <row r="221" spans="1:16" s="31" customFormat="1" ht="15" customHeight="1" x14ac:dyDescent="0.25">
      <c r="A221" s="33" t="s">
        <v>44</v>
      </c>
      <c r="B221" s="28" t="s">
        <v>135</v>
      </c>
      <c r="C221" s="28" t="s">
        <v>16</v>
      </c>
      <c r="D221" s="28" t="s">
        <v>355</v>
      </c>
      <c r="E221" s="28" t="s">
        <v>30</v>
      </c>
      <c r="F221" s="28" t="s">
        <v>45</v>
      </c>
      <c r="G221" s="28" t="s">
        <v>0</v>
      </c>
      <c r="H221" s="28" t="s">
        <v>0</v>
      </c>
      <c r="I221" s="28" t="s">
        <v>0</v>
      </c>
      <c r="J221" s="28" t="s">
        <v>0</v>
      </c>
      <c r="K221" s="28" t="s">
        <v>0</v>
      </c>
      <c r="L221" s="28" t="s">
        <v>0</v>
      </c>
      <c r="M221" s="29">
        <f t="shared" si="86"/>
        <v>346254853.92000002</v>
      </c>
      <c r="N221" s="29">
        <f t="shared" si="86"/>
        <v>135423258.28</v>
      </c>
      <c r="O221" s="29">
        <f t="shared" si="86"/>
        <v>134192442.23999999</v>
      </c>
      <c r="P221" s="30">
        <f t="shared" si="80"/>
        <v>0.38755396702974249</v>
      </c>
    </row>
    <row r="222" spans="1:16" s="31" customFormat="1" ht="32.25" customHeight="1" x14ac:dyDescent="0.25">
      <c r="A222" s="33" t="s">
        <v>46</v>
      </c>
      <c r="B222" s="28" t="s">
        <v>135</v>
      </c>
      <c r="C222" s="28" t="s">
        <v>16</v>
      </c>
      <c r="D222" s="28" t="s">
        <v>355</v>
      </c>
      <c r="E222" s="28" t="s">
        <v>30</v>
      </c>
      <c r="F222" s="28" t="s">
        <v>45</v>
      </c>
      <c r="G222" s="28" t="s">
        <v>47</v>
      </c>
      <c r="H222" s="28" t="s">
        <v>0</v>
      </c>
      <c r="I222" s="28" t="s">
        <v>0</v>
      </c>
      <c r="J222" s="28" t="s">
        <v>0</v>
      </c>
      <c r="K222" s="28" t="s">
        <v>0</v>
      </c>
      <c r="L222" s="28" t="s">
        <v>0</v>
      </c>
      <c r="M222" s="29">
        <f t="shared" si="86"/>
        <v>346254853.92000002</v>
      </c>
      <c r="N222" s="29">
        <f t="shared" si="86"/>
        <v>135423258.28</v>
      </c>
      <c r="O222" s="29">
        <f t="shared" si="86"/>
        <v>134192442.23999999</v>
      </c>
      <c r="P222" s="30">
        <f t="shared" si="80"/>
        <v>0.38755396702974249</v>
      </c>
    </row>
    <row r="223" spans="1:16" s="31" customFormat="1" ht="48.9" customHeight="1" x14ac:dyDescent="0.25">
      <c r="A223" s="27" t="s">
        <v>347</v>
      </c>
      <c r="B223" s="28" t="s">
        <v>135</v>
      </c>
      <c r="C223" s="28" t="s">
        <v>16</v>
      </c>
      <c r="D223" s="28" t="s">
        <v>355</v>
      </c>
      <c r="E223" s="28" t="s">
        <v>30</v>
      </c>
      <c r="F223" s="28" t="s">
        <v>45</v>
      </c>
      <c r="G223" s="28" t="s">
        <v>47</v>
      </c>
      <c r="H223" s="28">
        <v>50210</v>
      </c>
      <c r="I223" s="32" t="s">
        <v>0</v>
      </c>
      <c r="J223" s="32" t="s">
        <v>0</v>
      </c>
      <c r="K223" s="32" t="s">
        <v>0</v>
      </c>
      <c r="L223" s="32" t="s">
        <v>0</v>
      </c>
      <c r="M223" s="29">
        <f t="shared" si="86"/>
        <v>346254853.92000002</v>
      </c>
      <c r="N223" s="29">
        <f t="shared" si="86"/>
        <v>135423258.28</v>
      </c>
      <c r="O223" s="29">
        <f t="shared" si="86"/>
        <v>134192442.23999999</v>
      </c>
      <c r="P223" s="30">
        <f t="shared" si="80"/>
        <v>0.38755396702974249</v>
      </c>
    </row>
    <row r="224" spans="1:16" s="31" customFormat="1" ht="64.5" customHeight="1" x14ac:dyDescent="0.25">
      <c r="A224" s="27" t="s">
        <v>210</v>
      </c>
      <c r="B224" s="28" t="s">
        <v>135</v>
      </c>
      <c r="C224" s="28" t="s">
        <v>16</v>
      </c>
      <c r="D224" s="28" t="s">
        <v>355</v>
      </c>
      <c r="E224" s="28" t="s">
        <v>30</v>
      </c>
      <c r="F224" s="28" t="s">
        <v>45</v>
      </c>
      <c r="G224" s="28" t="s">
        <v>47</v>
      </c>
      <c r="H224" s="28">
        <v>50210</v>
      </c>
      <c r="I224" s="28" t="s">
        <v>211</v>
      </c>
      <c r="J224" s="28" t="s">
        <v>0</v>
      </c>
      <c r="K224" s="28" t="s">
        <v>0</v>
      </c>
      <c r="L224" s="28" t="s">
        <v>0</v>
      </c>
      <c r="M224" s="29">
        <f t="shared" si="86"/>
        <v>346254853.92000002</v>
      </c>
      <c r="N224" s="29">
        <f t="shared" si="86"/>
        <v>135423258.28</v>
      </c>
      <c r="O224" s="29">
        <f t="shared" si="86"/>
        <v>134192442.23999999</v>
      </c>
      <c r="P224" s="30">
        <f t="shared" si="80"/>
        <v>0.38755396702974249</v>
      </c>
    </row>
    <row r="225" spans="1:16" s="31" customFormat="1" ht="15" customHeight="1" x14ac:dyDescent="0.25">
      <c r="A225" s="27" t="s">
        <v>396</v>
      </c>
      <c r="B225" s="34" t="s">
        <v>0</v>
      </c>
      <c r="C225" s="34" t="s">
        <v>0</v>
      </c>
      <c r="D225" s="34" t="s">
        <v>0</v>
      </c>
      <c r="E225" s="34" t="s">
        <v>0</v>
      </c>
      <c r="F225" s="34" t="s">
        <v>0</v>
      </c>
      <c r="G225" s="34" t="s">
        <v>0</v>
      </c>
      <c r="H225" s="34"/>
      <c r="I225" s="34" t="s">
        <v>0</v>
      </c>
      <c r="J225" s="34" t="s">
        <v>0</v>
      </c>
      <c r="K225" s="34" t="s">
        <v>0</v>
      </c>
      <c r="L225" s="34" t="s">
        <v>0</v>
      </c>
      <c r="M225" s="29">
        <f t="shared" si="86"/>
        <v>346254853.92000002</v>
      </c>
      <c r="N225" s="29">
        <f t="shared" si="86"/>
        <v>135423258.28</v>
      </c>
      <c r="O225" s="29">
        <f t="shared" si="86"/>
        <v>134192442.23999999</v>
      </c>
      <c r="P225" s="30">
        <f t="shared" si="80"/>
        <v>0.38755396702974249</v>
      </c>
    </row>
    <row r="226" spans="1:16" ht="64.5" customHeight="1" x14ac:dyDescent="0.25">
      <c r="A226" s="4" t="s">
        <v>356</v>
      </c>
      <c r="B226" s="16" t="s">
        <v>135</v>
      </c>
      <c r="C226" s="16" t="s">
        <v>16</v>
      </c>
      <c r="D226" s="16" t="s">
        <v>355</v>
      </c>
      <c r="E226" s="16" t="s">
        <v>30</v>
      </c>
      <c r="F226" s="16" t="s">
        <v>45</v>
      </c>
      <c r="G226" s="16" t="s">
        <v>47</v>
      </c>
      <c r="H226" s="16">
        <v>50210</v>
      </c>
      <c r="I226" s="16" t="s">
        <v>211</v>
      </c>
      <c r="J226" s="17" t="s">
        <v>51</v>
      </c>
      <c r="K226" s="17" t="s">
        <v>357</v>
      </c>
      <c r="L226" s="17" t="s">
        <v>79</v>
      </c>
      <c r="M226" s="18">
        <v>346254853.92000002</v>
      </c>
      <c r="N226" s="18">
        <v>135423258.28</v>
      </c>
      <c r="O226" s="18">
        <v>134192442.23999999</v>
      </c>
      <c r="P226" s="25">
        <f t="shared" si="80"/>
        <v>0.38755396702974249</v>
      </c>
    </row>
    <row r="227" spans="1:16" s="31" customFormat="1" ht="80.099999999999994" customHeight="1" x14ac:dyDescent="0.25">
      <c r="A227" s="27" t="s">
        <v>358</v>
      </c>
      <c r="B227" s="28" t="s">
        <v>359</v>
      </c>
      <c r="C227" s="28" t="s">
        <v>0</v>
      </c>
      <c r="D227" s="28" t="s">
        <v>0</v>
      </c>
      <c r="E227" s="28" t="s">
        <v>0</v>
      </c>
      <c r="F227" s="28" t="s">
        <v>0</v>
      </c>
      <c r="G227" s="28" t="s">
        <v>0</v>
      </c>
      <c r="H227" s="32" t="s">
        <v>0</v>
      </c>
      <c r="I227" s="32" t="s">
        <v>0</v>
      </c>
      <c r="J227" s="32" t="s">
        <v>0</v>
      </c>
      <c r="K227" s="32" t="s">
        <v>0</v>
      </c>
      <c r="L227" s="32" t="s">
        <v>0</v>
      </c>
      <c r="M227" s="29">
        <f t="shared" ref="M227:O234" si="87">M228</f>
        <v>425247934.77999997</v>
      </c>
      <c r="N227" s="29">
        <f t="shared" si="87"/>
        <v>286380530.76999998</v>
      </c>
      <c r="O227" s="29">
        <f t="shared" si="87"/>
        <v>286380530.75</v>
      </c>
      <c r="P227" s="30">
        <f t="shared" si="80"/>
        <v>0.67344367209721456</v>
      </c>
    </row>
    <row r="228" spans="1:16" s="31" customFormat="1" ht="32.25" customHeight="1" x14ac:dyDescent="0.25">
      <c r="A228" s="27" t="s">
        <v>360</v>
      </c>
      <c r="B228" s="28" t="s">
        <v>359</v>
      </c>
      <c r="C228" s="28" t="s">
        <v>28</v>
      </c>
      <c r="D228" s="28" t="s">
        <v>361</v>
      </c>
      <c r="E228" s="28" t="s">
        <v>0</v>
      </c>
      <c r="F228" s="28" t="s">
        <v>0</v>
      </c>
      <c r="G228" s="28" t="s">
        <v>0</v>
      </c>
      <c r="H228" s="32" t="s">
        <v>0</v>
      </c>
      <c r="I228" s="32" t="s">
        <v>0</v>
      </c>
      <c r="J228" s="32" t="s">
        <v>0</v>
      </c>
      <c r="K228" s="32" t="s">
        <v>0</v>
      </c>
      <c r="L228" s="32" t="s">
        <v>0</v>
      </c>
      <c r="M228" s="29">
        <f t="shared" si="87"/>
        <v>425247934.77999997</v>
      </c>
      <c r="N228" s="29">
        <f t="shared" si="87"/>
        <v>286380530.76999998</v>
      </c>
      <c r="O228" s="29">
        <f t="shared" si="87"/>
        <v>286380530.75</v>
      </c>
      <c r="P228" s="30">
        <f t="shared" si="80"/>
        <v>0.67344367209721456</v>
      </c>
    </row>
    <row r="229" spans="1:16" s="31" customFormat="1" ht="32.25" customHeight="1" x14ac:dyDescent="0.25">
      <c r="A229" s="27" t="s">
        <v>29</v>
      </c>
      <c r="B229" s="28" t="s">
        <v>359</v>
      </c>
      <c r="C229" s="28" t="s">
        <v>28</v>
      </c>
      <c r="D229" s="28" t="s">
        <v>361</v>
      </c>
      <c r="E229" s="28" t="s">
        <v>30</v>
      </c>
      <c r="F229" s="28" t="s">
        <v>0</v>
      </c>
      <c r="G229" s="28" t="s">
        <v>0</v>
      </c>
      <c r="H229" s="32" t="s">
        <v>0</v>
      </c>
      <c r="I229" s="32" t="s">
        <v>0</v>
      </c>
      <c r="J229" s="32" t="s">
        <v>0</v>
      </c>
      <c r="K229" s="32" t="s">
        <v>0</v>
      </c>
      <c r="L229" s="32" t="s">
        <v>0</v>
      </c>
      <c r="M229" s="29">
        <f t="shared" si="87"/>
        <v>425247934.77999997</v>
      </c>
      <c r="N229" s="29">
        <f t="shared" si="87"/>
        <v>286380530.76999998</v>
      </c>
      <c r="O229" s="29">
        <f t="shared" si="87"/>
        <v>286380530.75</v>
      </c>
      <c r="P229" s="30">
        <f t="shared" si="80"/>
        <v>0.67344367209721456</v>
      </c>
    </row>
    <row r="230" spans="1:16" s="31" customFormat="1" ht="15" customHeight="1" x14ac:dyDescent="0.25">
      <c r="A230" s="33" t="s">
        <v>129</v>
      </c>
      <c r="B230" s="28" t="s">
        <v>359</v>
      </c>
      <c r="C230" s="28" t="s">
        <v>28</v>
      </c>
      <c r="D230" s="28" t="s">
        <v>361</v>
      </c>
      <c r="E230" s="28" t="s">
        <v>30</v>
      </c>
      <c r="F230" s="28" t="s">
        <v>39</v>
      </c>
      <c r="G230" s="28" t="s">
        <v>0</v>
      </c>
      <c r="H230" s="28" t="s">
        <v>0</v>
      </c>
      <c r="I230" s="28" t="s">
        <v>0</v>
      </c>
      <c r="J230" s="28" t="s">
        <v>0</v>
      </c>
      <c r="K230" s="28" t="s">
        <v>0</v>
      </c>
      <c r="L230" s="28" t="s">
        <v>0</v>
      </c>
      <c r="M230" s="29">
        <f t="shared" si="87"/>
        <v>425247934.77999997</v>
      </c>
      <c r="N230" s="29">
        <f t="shared" si="87"/>
        <v>286380530.76999998</v>
      </c>
      <c r="O230" s="29">
        <f t="shared" si="87"/>
        <v>286380530.75</v>
      </c>
      <c r="P230" s="30">
        <f t="shared" si="80"/>
        <v>0.67344367209721456</v>
      </c>
    </row>
    <row r="231" spans="1:16" s="31" customFormat="1" ht="15" customHeight="1" x14ac:dyDescent="0.25">
      <c r="A231" s="33" t="s">
        <v>130</v>
      </c>
      <c r="B231" s="28" t="s">
        <v>359</v>
      </c>
      <c r="C231" s="28" t="s">
        <v>28</v>
      </c>
      <c r="D231" s="28" t="s">
        <v>361</v>
      </c>
      <c r="E231" s="28" t="s">
        <v>30</v>
      </c>
      <c r="F231" s="28" t="s">
        <v>39</v>
      </c>
      <c r="G231" s="28" t="s">
        <v>27</v>
      </c>
      <c r="H231" s="28" t="s">
        <v>0</v>
      </c>
      <c r="I231" s="28" t="s">
        <v>0</v>
      </c>
      <c r="J231" s="28" t="s">
        <v>0</v>
      </c>
      <c r="K231" s="28" t="s">
        <v>0</v>
      </c>
      <c r="L231" s="28" t="s">
        <v>0</v>
      </c>
      <c r="M231" s="29">
        <f t="shared" si="87"/>
        <v>425247934.77999997</v>
      </c>
      <c r="N231" s="29">
        <f t="shared" si="87"/>
        <v>286380530.76999998</v>
      </c>
      <c r="O231" s="29">
        <f t="shared" si="87"/>
        <v>286380530.75</v>
      </c>
      <c r="P231" s="30">
        <f t="shared" si="80"/>
        <v>0.67344367209721456</v>
      </c>
    </row>
    <row r="232" spans="1:16" s="31" customFormat="1" ht="32.25" customHeight="1" x14ac:dyDescent="0.25">
      <c r="A232" s="27" t="s">
        <v>362</v>
      </c>
      <c r="B232" s="28" t="s">
        <v>359</v>
      </c>
      <c r="C232" s="28" t="s">
        <v>28</v>
      </c>
      <c r="D232" s="28" t="s">
        <v>361</v>
      </c>
      <c r="E232" s="28" t="s">
        <v>30</v>
      </c>
      <c r="F232" s="28" t="s">
        <v>39</v>
      </c>
      <c r="G232" s="28" t="s">
        <v>27</v>
      </c>
      <c r="H232" s="28" t="s">
        <v>363</v>
      </c>
      <c r="I232" s="32" t="s">
        <v>0</v>
      </c>
      <c r="J232" s="32" t="s">
        <v>0</v>
      </c>
      <c r="K232" s="32" t="s">
        <v>0</v>
      </c>
      <c r="L232" s="32" t="s">
        <v>0</v>
      </c>
      <c r="M232" s="29">
        <f t="shared" si="87"/>
        <v>425247934.77999997</v>
      </c>
      <c r="N232" s="29">
        <f t="shared" si="87"/>
        <v>286380530.76999998</v>
      </c>
      <c r="O232" s="29">
        <f t="shared" si="87"/>
        <v>286380530.75</v>
      </c>
      <c r="P232" s="30">
        <f t="shared" si="80"/>
        <v>0.67344367209721456</v>
      </c>
    </row>
    <row r="233" spans="1:16" s="31" customFormat="1" ht="64.5" customHeight="1" x14ac:dyDescent="0.25">
      <c r="A233" s="27" t="s">
        <v>210</v>
      </c>
      <c r="B233" s="28" t="s">
        <v>359</v>
      </c>
      <c r="C233" s="28" t="s">
        <v>28</v>
      </c>
      <c r="D233" s="28" t="s">
        <v>361</v>
      </c>
      <c r="E233" s="28" t="s">
        <v>30</v>
      </c>
      <c r="F233" s="28" t="s">
        <v>39</v>
      </c>
      <c r="G233" s="28" t="s">
        <v>27</v>
      </c>
      <c r="H233" s="28" t="s">
        <v>363</v>
      </c>
      <c r="I233" s="28" t="s">
        <v>211</v>
      </c>
      <c r="J233" s="28" t="s">
        <v>0</v>
      </c>
      <c r="K233" s="28" t="s">
        <v>0</v>
      </c>
      <c r="L233" s="28" t="s">
        <v>0</v>
      </c>
      <c r="M233" s="29">
        <f t="shared" si="87"/>
        <v>425247934.77999997</v>
      </c>
      <c r="N233" s="29">
        <f t="shared" si="87"/>
        <v>286380530.76999998</v>
      </c>
      <c r="O233" s="29">
        <f t="shared" si="87"/>
        <v>286380530.75</v>
      </c>
      <c r="P233" s="30">
        <f t="shared" si="80"/>
        <v>0.67344367209721456</v>
      </c>
    </row>
    <row r="234" spans="1:16" s="31" customFormat="1" ht="15" customHeight="1" x14ac:dyDescent="0.25">
      <c r="A234" s="27" t="s">
        <v>396</v>
      </c>
      <c r="B234" s="34" t="s">
        <v>0</v>
      </c>
      <c r="C234" s="34" t="s">
        <v>0</v>
      </c>
      <c r="D234" s="34" t="s">
        <v>0</v>
      </c>
      <c r="E234" s="34" t="s">
        <v>0</v>
      </c>
      <c r="F234" s="34" t="s">
        <v>0</v>
      </c>
      <c r="G234" s="34" t="s">
        <v>0</v>
      </c>
      <c r="H234" s="34" t="s">
        <v>0</v>
      </c>
      <c r="I234" s="34" t="s">
        <v>0</v>
      </c>
      <c r="J234" s="34" t="s">
        <v>0</v>
      </c>
      <c r="K234" s="34" t="s">
        <v>0</v>
      </c>
      <c r="L234" s="34" t="s">
        <v>0</v>
      </c>
      <c r="M234" s="29">
        <f t="shared" si="87"/>
        <v>425247934.77999997</v>
      </c>
      <c r="N234" s="29">
        <f t="shared" si="87"/>
        <v>286380530.76999998</v>
      </c>
      <c r="O234" s="29">
        <f t="shared" si="87"/>
        <v>286380530.75</v>
      </c>
      <c r="P234" s="30">
        <f t="shared" si="80"/>
        <v>0.67344367209721456</v>
      </c>
    </row>
    <row r="235" spans="1:16" ht="48.9" customHeight="1" x14ac:dyDescent="0.25">
      <c r="A235" s="4" t="s">
        <v>364</v>
      </c>
      <c r="B235" s="16" t="s">
        <v>359</v>
      </c>
      <c r="C235" s="16" t="s">
        <v>28</v>
      </c>
      <c r="D235" s="16" t="s">
        <v>361</v>
      </c>
      <c r="E235" s="16" t="s">
        <v>30</v>
      </c>
      <c r="F235" s="16" t="s">
        <v>39</v>
      </c>
      <c r="G235" s="16" t="s">
        <v>27</v>
      </c>
      <c r="H235" s="16" t="s">
        <v>363</v>
      </c>
      <c r="I235" s="16" t="s">
        <v>211</v>
      </c>
      <c r="J235" s="17" t="s">
        <v>296</v>
      </c>
      <c r="K235" s="17" t="s">
        <v>365</v>
      </c>
      <c r="L235" s="17" t="s">
        <v>53</v>
      </c>
      <c r="M235" s="18">
        <v>425247934.77999997</v>
      </c>
      <c r="N235" s="18">
        <v>286380530.76999998</v>
      </c>
      <c r="O235" s="18">
        <v>286380530.75</v>
      </c>
      <c r="P235" s="25">
        <f t="shared" si="80"/>
        <v>0.67344367209721456</v>
      </c>
    </row>
    <row r="236" spans="1:16" s="31" customFormat="1" ht="32.25" customHeight="1" x14ac:dyDescent="0.25">
      <c r="A236" s="27" t="s">
        <v>150</v>
      </c>
      <c r="B236" s="28" t="s">
        <v>151</v>
      </c>
      <c r="C236" s="28" t="s">
        <v>0</v>
      </c>
      <c r="D236" s="28" t="s">
        <v>0</v>
      </c>
      <c r="E236" s="28" t="s">
        <v>0</v>
      </c>
      <c r="F236" s="28" t="s">
        <v>0</v>
      </c>
      <c r="G236" s="28" t="s">
        <v>0</v>
      </c>
      <c r="H236" s="32" t="s">
        <v>0</v>
      </c>
      <c r="I236" s="32" t="s">
        <v>0</v>
      </c>
      <c r="J236" s="32" t="s">
        <v>0</v>
      </c>
      <c r="K236" s="32" t="s">
        <v>0</v>
      </c>
      <c r="L236" s="32" t="s">
        <v>0</v>
      </c>
      <c r="M236" s="29">
        <f t="shared" ref="M236:O241" si="88">M237</f>
        <v>1734782693.5899999</v>
      </c>
      <c r="N236" s="29">
        <f t="shared" si="88"/>
        <v>367569292.61999995</v>
      </c>
      <c r="O236" s="29">
        <f t="shared" si="88"/>
        <v>367569292.57999992</v>
      </c>
      <c r="P236" s="30">
        <f t="shared" si="80"/>
        <v>0.21188203798560121</v>
      </c>
    </row>
    <row r="237" spans="1:16" s="31" customFormat="1" ht="32.25" customHeight="1" x14ac:dyDescent="0.25">
      <c r="A237" s="27" t="s">
        <v>152</v>
      </c>
      <c r="B237" s="28" t="s">
        <v>151</v>
      </c>
      <c r="C237" s="28" t="s">
        <v>28</v>
      </c>
      <c r="D237" s="28" t="s">
        <v>70</v>
      </c>
      <c r="E237" s="28" t="s">
        <v>0</v>
      </c>
      <c r="F237" s="28" t="s">
        <v>0</v>
      </c>
      <c r="G237" s="28" t="s">
        <v>0</v>
      </c>
      <c r="H237" s="32" t="s">
        <v>0</v>
      </c>
      <c r="I237" s="32" t="s">
        <v>0</v>
      </c>
      <c r="J237" s="32" t="s">
        <v>0</v>
      </c>
      <c r="K237" s="32" t="s">
        <v>0</v>
      </c>
      <c r="L237" s="32" t="s">
        <v>0</v>
      </c>
      <c r="M237" s="29">
        <f t="shared" si="88"/>
        <v>1734782693.5899999</v>
      </c>
      <c r="N237" s="29">
        <f t="shared" si="88"/>
        <v>367569292.61999995</v>
      </c>
      <c r="O237" s="29">
        <f t="shared" si="88"/>
        <v>367569292.57999992</v>
      </c>
      <c r="P237" s="30">
        <f t="shared" si="80"/>
        <v>0.21188203798560121</v>
      </c>
    </row>
    <row r="238" spans="1:16" s="31" customFormat="1" ht="32.25" customHeight="1" x14ac:dyDescent="0.25">
      <c r="A238" s="27" t="s">
        <v>29</v>
      </c>
      <c r="B238" s="28" t="s">
        <v>151</v>
      </c>
      <c r="C238" s="28" t="s">
        <v>28</v>
      </c>
      <c r="D238" s="28" t="s">
        <v>70</v>
      </c>
      <c r="E238" s="28" t="s">
        <v>30</v>
      </c>
      <c r="F238" s="28" t="s">
        <v>0</v>
      </c>
      <c r="G238" s="28" t="s">
        <v>0</v>
      </c>
      <c r="H238" s="32" t="s">
        <v>0</v>
      </c>
      <c r="I238" s="32" t="s">
        <v>0</v>
      </c>
      <c r="J238" s="32" t="s">
        <v>0</v>
      </c>
      <c r="K238" s="32" t="s">
        <v>0</v>
      </c>
      <c r="L238" s="32" t="s">
        <v>0</v>
      </c>
      <c r="M238" s="29">
        <f t="shared" si="88"/>
        <v>1734782693.5899999</v>
      </c>
      <c r="N238" s="29">
        <f t="shared" si="88"/>
        <v>367569292.61999995</v>
      </c>
      <c r="O238" s="29">
        <f t="shared" si="88"/>
        <v>367569292.57999992</v>
      </c>
      <c r="P238" s="30">
        <f t="shared" si="80"/>
        <v>0.21188203798560121</v>
      </c>
    </row>
    <row r="239" spans="1:16" s="31" customFormat="1" ht="15" customHeight="1" x14ac:dyDescent="0.25">
      <c r="A239" s="33" t="s">
        <v>153</v>
      </c>
      <c r="B239" s="28" t="s">
        <v>151</v>
      </c>
      <c r="C239" s="28" t="s">
        <v>28</v>
      </c>
      <c r="D239" s="28" t="s">
        <v>70</v>
      </c>
      <c r="E239" s="28" t="s">
        <v>30</v>
      </c>
      <c r="F239" s="28" t="s">
        <v>23</v>
      </c>
      <c r="G239" s="28" t="s">
        <v>0</v>
      </c>
      <c r="H239" s="28" t="s">
        <v>0</v>
      </c>
      <c r="I239" s="28" t="s">
        <v>0</v>
      </c>
      <c r="J239" s="28" t="s">
        <v>0</v>
      </c>
      <c r="K239" s="28" t="s">
        <v>0</v>
      </c>
      <c r="L239" s="28" t="s">
        <v>0</v>
      </c>
      <c r="M239" s="29">
        <f t="shared" si="88"/>
        <v>1734782693.5899999</v>
      </c>
      <c r="N239" s="29">
        <f t="shared" si="88"/>
        <v>367569292.61999995</v>
      </c>
      <c r="O239" s="29">
        <f t="shared" si="88"/>
        <v>367569292.57999992</v>
      </c>
      <c r="P239" s="30">
        <f t="shared" si="80"/>
        <v>0.21188203798560121</v>
      </c>
    </row>
    <row r="240" spans="1:16" s="31" customFormat="1" ht="15" customHeight="1" x14ac:dyDescent="0.25">
      <c r="A240" s="33" t="s">
        <v>154</v>
      </c>
      <c r="B240" s="28" t="s">
        <v>151</v>
      </c>
      <c r="C240" s="28" t="s">
        <v>28</v>
      </c>
      <c r="D240" s="28" t="s">
        <v>70</v>
      </c>
      <c r="E240" s="28" t="s">
        <v>30</v>
      </c>
      <c r="F240" s="28" t="s">
        <v>23</v>
      </c>
      <c r="G240" s="28" t="s">
        <v>27</v>
      </c>
      <c r="H240" s="28" t="s">
        <v>0</v>
      </c>
      <c r="I240" s="28" t="s">
        <v>0</v>
      </c>
      <c r="J240" s="28" t="s">
        <v>0</v>
      </c>
      <c r="K240" s="28" t="s">
        <v>0</v>
      </c>
      <c r="L240" s="28" t="s">
        <v>0</v>
      </c>
      <c r="M240" s="29">
        <f t="shared" si="88"/>
        <v>1734782693.5899999</v>
      </c>
      <c r="N240" s="29">
        <f t="shared" si="88"/>
        <v>367569292.61999995</v>
      </c>
      <c r="O240" s="29">
        <f t="shared" si="88"/>
        <v>367569292.57999992</v>
      </c>
      <c r="P240" s="30">
        <f t="shared" si="80"/>
        <v>0.21188203798560121</v>
      </c>
    </row>
    <row r="241" spans="1:16" s="31" customFormat="1" ht="48.9" customHeight="1" x14ac:dyDescent="0.25">
      <c r="A241" s="27" t="s">
        <v>247</v>
      </c>
      <c r="B241" s="28" t="s">
        <v>151</v>
      </c>
      <c r="C241" s="28" t="s">
        <v>28</v>
      </c>
      <c r="D241" s="28" t="s">
        <v>70</v>
      </c>
      <c r="E241" s="28" t="s">
        <v>30</v>
      </c>
      <c r="F241" s="28" t="s">
        <v>23</v>
      </c>
      <c r="G241" s="28" t="s">
        <v>27</v>
      </c>
      <c r="H241" s="28" t="s">
        <v>248</v>
      </c>
      <c r="I241" s="32" t="s">
        <v>0</v>
      </c>
      <c r="J241" s="32" t="s">
        <v>0</v>
      </c>
      <c r="K241" s="32" t="s">
        <v>0</v>
      </c>
      <c r="L241" s="32" t="s">
        <v>0</v>
      </c>
      <c r="M241" s="29">
        <f t="shared" si="88"/>
        <v>1734782693.5899999</v>
      </c>
      <c r="N241" s="29">
        <f t="shared" si="88"/>
        <v>367569292.61999995</v>
      </c>
      <c r="O241" s="29">
        <f t="shared" si="88"/>
        <v>367569292.57999992</v>
      </c>
      <c r="P241" s="30">
        <f t="shared" si="80"/>
        <v>0.21188203798560121</v>
      </c>
    </row>
    <row r="242" spans="1:16" s="31" customFormat="1" ht="64.5" customHeight="1" x14ac:dyDescent="0.25">
      <c r="A242" s="27" t="s">
        <v>210</v>
      </c>
      <c r="B242" s="28" t="s">
        <v>151</v>
      </c>
      <c r="C242" s="28" t="s">
        <v>28</v>
      </c>
      <c r="D242" s="28" t="s">
        <v>70</v>
      </c>
      <c r="E242" s="28" t="s">
        <v>30</v>
      </c>
      <c r="F242" s="28" t="s">
        <v>23</v>
      </c>
      <c r="G242" s="28" t="s">
        <v>27</v>
      </c>
      <c r="H242" s="28" t="s">
        <v>248</v>
      </c>
      <c r="I242" s="28" t="s">
        <v>211</v>
      </c>
      <c r="J242" s="28" t="s">
        <v>0</v>
      </c>
      <c r="K242" s="28" t="s">
        <v>0</v>
      </c>
      <c r="L242" s="28" t="s">
        <v>0</v>
      </c>
      <c r="M242" s="29">
        <f>M243+M246+M248+M250+M252+M257+M259+M255+M262</f>
        <v>1734782693.5899999</v>
      </c>
      <c r="N242" s="29">
        <f t="shared" ref="N242:O242" si="89">N243+N246+N248+N250+N252+N257+N259+N255+N262</f>
        <v>367569292.61999995</v>
      </c>
      <c r="O242" s="29">
        <f t="shared" si="89"/>
        <v>367569292.57999992</v>
      </c>
      <c r="P242" s="30">
        <f t="shared" si="80"/>
        <v>0.21188203798560121</v>
      </c>
    </row>
    <row r="243" spans="1:16" s="31" customFormat="1" ht="15" customHeight="1" x14ac:dyDescent="0.25">
      <c r="A243" s="27" t="s">
        <v>396</v>
      </c>
      <c r="B243" s="34" t="s">
        <v>0</v>
      </c>
      <c r="C243" s="34" t="s">
        <v>0</v>
      </c>
      <c r="D243" s="34" t="s">
        <v>0</v>
      </c>
      <c r="E243" s="34" t="s">
        <v>0</v>
      </c>
      <c r="F243" s="34" t="s">
        <v>0</v>
      </c>
      <c r="G243" s="34" t="s">
        <v>0</v>
      </c>
      <c r="H243" s="34" t="s">
        <v>0</v>
      </c>
      <c r="I243" s="34" t="s">
        <v>0</v>
      </c>
      <c r="J243" s="34" t="s">
        <v>0</v>
      </c>
      <c r="K243" s="34" t="s">
        <v>0</v>
      </c>
      <c r="L243" s="34" t="s">
        <v>0</v>
      </c>
      <c r="M243" s="29">
        <f>M244+M245</f>
        <v>405705327.97000003</v>
      </c>
      <c r="N243" s="29">
        <f t="shared" ref="N243:O243" si="90">N244+N245</f>
        <v>90856447.729999989</v>
      </c>
      <c r="O243" s="29">
        <f t="shared" si="90"/>
        <v>90856447.729999989</v>
      </c>
      <c r="P243" s="30">
        <f t="shared" si="80"/>
        <v>0.22394689314190716</v>
      </c>
    </row>
    <row r="244" spans="1:16" ht="31.2" x14ac:dyDescent="0.25">
      <c r="A244" s="4" t="s">
        <v>366</v>
      </c>
      <c r="B244" s="16" t="s">
        <v>151</v>
      </c>
      <c r="C244" s="16" t="s">
        <v>28</v>
      </c>
      <c r="D244" s="16" t="s">
        <v>70</v>
      </c>
      <c r="E244" s="16" t="s">
        <v>30</v>
      </c>
      <c r="F244" s="16" t="s">
        <v>23</v>
      </c>
      <c r="G244" s="16" t="s">
        <v>27</v>
      </c>
      <c r="H244" s="16" t="s">
        <v>248</v>
      </c>
      <c r="I244" s="16" t="s">
        <v>211</v>
      </c>
      <c r="J244" s="17" t="s">
        <v>156</v>
      </c>
      <c r="K244" s="17" t="s">
        <v>367</v>
      </c>
      <c r="L244" s="17">
        <v>2020</v>
      </c>
      <c r="M244" s="18">
        <f>20000000+203946830.59</f>
        <v>223946830.59</v>
      </c>
      <c r="N244" s="18">
        <v>24043611.539999999</v>
      </c>
      <c r="O244" s="18">
        <v>24043611.539999999</v>
      </c>
      <c r="P244" s="25">
        <f t="shared" si="80"/>
        <v>0.10736303557704213</v>
      </c>
    </row>
    <row r="245" spans="1:16" ht="31.2" x14ac:dyDescent="0.25">
      <c r="A245" s="4" t="s">
        <v>368</v>
      </c>
      <c r="B245" s="16" t="s">
        <v>151</v>
      </c>
      <c r="C245" s="16" t="s">
        <v>28</v>
      </c>
      <c r="D245" s="16" t="s">
        <v>70</v>
      </c>
      <c r="E245" s="16" t="s">
        <v>30</v>
      </c>
      <c r="F245" s="16" t="s">
        <v>23</v>
      </c>
      <c r="G245" s="16" t="s">
        <v>27</v>
      </c>
      <c r="H245" s="16" t="s">
        <v>248</v>
      </c>
      <c r="I245" s="16" t="s">
        <v>211</v>
      </c>
      <c r="J245" s="17" t="s">
        <v>369</v>
      </c>
      <c r="K245" s="17" t="s">
        <v>370</v>
      </c>
      <c r="L245" s="17">
        <v>2020</v>
      </c>
      <c r="M245" s="18">
        <f>20000000+161758497.38</f>
        <v>181758497.38</v>
      </c>
      <c r="N245" s="18">
        <v>66812836.189999998</v>
      </c>
      <c r="O245" s="18">
        <v>66812836.189999998</v>
      </c>
      <c r="P245" s="25">
        <f t="shared" si="80"/>
        <v>0.36759126617511212</v>
      </c>
    </row>
    <row r="246" spans="1:16" s="31" customFormat="1" ht="15" customHeight="1" x14ac:dyDescent="0.25">
      <c r="A246" s="27" t="s">
        <v>395</v>
      </c>
      <c r="B246" s="34" t="s">
        <v>0</v>
      </c>
      <c r="C246" s="34" t="s">
        <v>0</v>
      </c>
      <c r="D246" s="34" t="s">
        <v>0</v>
      </c>
      <c r="E246" s="34" t="s">
        <v>0</v>
      </c>
      <c r="F246" s="34" t="s">
        <v>0</v>
      </c>
      <c r="G246" s="34" t="s">
        <v>0</v>
      </c>
      <c r="H246" s="34" t="s">
        <v>0</v>
      </c>
      <c r="I246" s="34" t="s">
        <v>0</v>
      </c>
      <c r="J246" s="34" t="s">
        <v>0</v>
      </c>
      <c r="K246" s="34" t="s">
        <v>0</v>
      </c>
      <c r="L246" s="34" t="s">
        <v>0</v>
      </c>
      <c r="M246" s="29">
        <f>M247</f>
        <v>1000000</v>
      </c>
      <c r="N246" s="29">
        <f t="shared" ref="N246:O246" si="91">N247</f>
        <v>0</v>
      </c>
      <c r="O246" s="29">
        <f t="shared" si="91"/>
        <v>0</v>
      </c>
      <c r="P246" s="30">
        <f t="shared" si="80"/>
        <v>0</v>
      </c>
    </row>
    <row r="247" spans="1:16" ht="48.9" customHeight="1" x14ac:dyDescent="0.25">
      <c r="A247" s="4" t="s">
        <v>371</v>
      </c>
      <c r="B247" s="16" t="s">
        <v>151</v>
      </c>
      <c r="C247" s="16" t="s">
        <v>28</v>
      </c>
      <c r="D247" s="16" t="s">
        <v>70</v>
      </c>
      <c r="E247" s="16" t="s">
        <v>30</v>
      </c>
      <c r="F247" s="16" t="s">
        <v>23</v>
      </c>
      <c r="G247" s="16" t="s">
        <v>27</v>
      </c>
      <c r="H247" s="16" t="s">
        <v>248</v>
      </c>
      <c r="I247" s="16" t="s">
        <v>211</v>
      </c>
      <c r="J247" s="17" t="s">
        <v>77</v>
      </c>
      <c r="K247" s="17" t="s">
        <v>372</v>
      </c>
      <c r="L247" s="17" t="s">
        <v>37</v>
      </c>
      <c r="M247" s="18">
        <v>1000000</v>
      </c>
      <c r="N247" s="18">
        <v>0</v>
      </c>
      <c r="O247" s="18">
        <v>0</v>
      </c>
      <c r="P247" s="25">
        <f t="shared" si="80"/>
        <v>0</v>
      </c>
    </row>
    <row r="248" spans="1:16" s="31" customFormat="1" ht="15" customHeight="1" x14ac:dyDescent="0.25">
      <c r="A248" s="27" t="s">
        <v>393</v>
      </c>
      <c r="B248" s="34" t="s">
        <v>0</v>
      </c>
      <c r="C248" s="34" t="s">
        <v>0</v>
      </c>
      <c r="D248" s="34" t="s">
        <v>0</v>
      </c>
      <c r="E248" s="34" t="s">
        <v>0</v>
      </c>
      <c r="F248" s="34" t="s">
        <v>0</v>
      </c>
      <c r="G248" s="34" t="s">
        <v>0</v>
      </c>
      <c r="H248" s="34" t="s">
        <v>0</v>
      </c>
      <c r="I248" s="34" t="s">
        <v>0</v>
      </c>
      <c r="J248" s="34" t="s">
        <v>0</v>
      </c>
      <c r="K248" s="34" t="s">
        <v>0</v>
      </c>
      <c r="L248" s="34" t="s">
        <v>0</v>
      </c>
      <c r="M248" s="29">
        <f>M249</f>
        <v>201065766.47</v>
      </c>
      <c r="N248" s="29">
        <f t="shared" ref="N248:O248" si="92">N249</f>
        <v>41005682.700000003</v>
      </c>
      <c r="O248" s="29">
        <f t="shared" si="92"/>
        <v>41005682.700000003</v>
      </c>
      <c r="P248" s="30">
        <f t="shared" si="80"/>
        <v>0.20394164267699072</v>
      </c>
    </row>
    <row r="249" spans="1:16" ht="32.25" customHeight="1" x14ac:dyDescent="0.25">
      <c r="A249" s="4" t="s">
        <v>373</v>
      </c>
      <c r="B249" s="16" t="s">
        <v>151</v>
      </c>
      <c r="C249" s="16" t="s">
        <v>28</v>
      </c>
      <c r="D249" s="16" t="s">
        <v>70</v>
      </c>
      <c r="E249" s="16" t="s">
        <v>30</v>
      </c>
      <c r="F249" s="16" t="s">
        <v>23</v>
      </c>
      <c r="G249" s="16" t="s">
        <v>27</v>
      </c>
      <c r="H249" s="16" t="s">
        <v>248</v>
      </c>
      <c r="I249" s="16" t="s">
        <v>211</v>
      </c>
      <c r="J249" s="17" t="s">
        <v>156</v>
      </c>
      <c r="K249" s="17" t="s">
        <v>78</v>
      </c>
      <c r="L249" s="17">
        <v>2020</v>
      </c>
      <c r="M249" s="18">
        <f>30000000+171065766.47</f>
        <v>201065766.47</v>
      </c>
      <c r="N249" s="18">
        <v>41005682.700000003</v>
      </c>
      <c r="O249" s="18">
        <v>41005682.700000003</v>
      </c>
      <c r="P249" s="25">
        <f t="shared" si="80"/>
        <v>0.20394164267699072</v>
      </c>
    </row>
    <row r="250" spans="1:16" s="31" customFormat="1" ht="15" customHeight="1" x14ac:dyDescent="0.25">
      <c r="A250" s="27" t="s">
        <v>392</v>
      </c>
      <c r="B250" s="34" t="s">
        <v>0</v>
      </c>
      <c r="C250" s="34" t="s">
        <v>0</v>
      </c>
      <c r="D250" s="34" t="s">
        <v>0</v>
      </c>
      <c r="E250" s="34" t="s">
        <v>0</v>
      </c>
      <c r="F250" s="34" t="s">
        <v>0</v>
      </c>
      <c r="G250" s="34" t="s">
        <v>0</v>
      </c>
      <c r="H250" s="34" t="s">
        <v>0</v>
      </c>
      <c r="I250" s="34" t="s">
        <v>0</v>
      </c>
      <c r="J250" s="34" t="s">
        <v>0</v>
      </c>
      <c r="K250" s="34" t="s">
        <v>0</v>
      </c>
      <c r="L250" s="34" t="s">
        <v>0</v>
      </c>
      <c r="M250" s="29">
        <f>M251</f>
        <v>187683341.80000001</v>
      </c>
      <c r="N250" s="29">
        <f t="shared" ref="N250:O250" si="93">N251</f>
        <v>80550052.310000002</v>
      </c>
      <c r="O250" s="29">
        <f t="shared" si="93"/>
        <v>80550052.310000002</v>
      </c>
      <c r="P250" s="30">
        <f t="shared" si="80"/>
        <v>0.42918061633746973</v>
      </c>
    </row>
    <row r="251" spans="1:16" ht="32.25" customHeight="1" x14ac:dyDescent="0.25">
      <c r="A251" s="4" t="s">
        <v>374</v>
      </c>
      <c r="B251" s="16" t="s">
        <v>151</v>
      </c>
      <c r="C251" s="16" t="s">
        <v>28</v>
      </c>
      <c r="D251" s="16" t="s">
        <v>70</v>
      </c>
      <c r="E251" s="16" t="s">
        <v>30</v>
      </c>
      <c r="F251" s="16" t="s">
        <v>23</v>
      </c>
      <c r="G251" s="16" t="s">
        <v>27</v>
      </c>
      <c r="H251" s="16" t="s">
        <v>248</v>
      </c>
      <c r="I251" s="16" t="s">
        <v>211</v>
      </c>
      <c r="J251" s="17" t="s">
        <v>156</v>
      </c>
      <c r="K251" s="17" t="s">
        <v>78</v>
      </c>
      <c r="L251" s="17">
        <v>2020</v>
      </c>
      <c r="M251" s="18">
        <f>35000000+152683341.8</f>
        <v>187683341.80000001</v>
      </c>
      <c r="N251" s="18">
        <v>80550052.310000002</v>
      </c>
      <c r="O251" s="18">
        <v>80550052.310000002</v>
      </c>
      <c r="P251" s="25">
        <f t="shared" si="80"/>
        <v>0.42918061633746973</v>
      </c>
    </row>
    <row r="252" spans="1:16" s="31" customFormat="1" ht="15" customHeight="1" x14ac:dyDescent="0.25">
      <c r="A252" s="27" t="s">
        <v>269</v>
      </c>
      <c r="B252" s="34" t="s">
        <v>0</v>
      </c>
      <c r="C252" s="34" t="s">
        <v>0</v>
      </c>
      <c r="D252" s="34" t="s">
        <v>0</v>
      </c>
      <c r="E252" s="34" t="s">
        <v>0</v>
      </c>
      <c r="F252" s="34" t="s">
        <v>0</v>
      </c>
      <c r="G252" s="34" t="s">
        <v>0</v>
      </c>
      <c r="H252" s="34" t="s">
        <v>0</v>
      </c>
      <c r="I252" s="34" t="s">
        <v>0</v>
      </c>
      <c r="J252" s="34" t="s">
        <v>0</v>
      </c>
      <c r="K252" s="34" t="s">
        <v>0</v>
      </c>
      <c r="L252" s="34" t="s">
        <v>0</v>
      </c>
      <c r="M252" s="29">
        <f>M253+M254</f>
        <v>313835951.74000001</v>
      </c>
      <c r="N252" s="29">
        <f t="shared" ref="N252:O252" si="94">N253+N254</f>
        <v>74686339.030000001</v>
      </c>
      <c r="O252" s="29">
        <f t="shared" si="94"/>
        <v>74686339.030000001</v>
      </c>
      <c r="P252" s="30">
        <f t="shared" si="80"/>
        <v>0.23797891419359921</v>
      </c>
    </row>
    <row r="253" spans="1:16" ht="32.25" customHeight="1" x14ac:dyDescent="0.25">
      <c r="A253" s="4" t="s">
        <v>375</v>
      </c>
      <c r="B253" s="16" t="s">
        <v>151</v>
      </c>
      <c r="C253" s="16" t="s">
        <v>28</v>
      </c>
      <c r="D253" s="16" t="s">
        <v>70</v>
      </c>
      <c r="E253" s="16" t="s">
        <v>30</v>
      </c>
      <c r="F253" s="16" t="s">
        <v>23</v>
      </c>
      <c r="G253" s="16" t="s">
        <v>27</v>
      </c>
      <c r="H253" s="16" t="s">
        <v>248</v>
      </c>
      <c r="I253" s="16" t="s">
        <v>211</v>
      </c>
      <c r="J253" s="17" t="s">
        <v>156</v>
      </c>
      <c r="K253" s="17" t="s">
        <v>367</v>
      </c>
      <c r="L253" s="17">
        <v>2020</v>
      </c>
      <c r="M253" s="18">
        <f>30000000+103000000</f>
        <v>133000000</v>
      </c>
      <c r="N253" s="18">
        <v>67728636.310000002</v>
      </c>
      <c r="O253" s="18">
        <v>67728636.310000002</v>
      </c>
      <c r="P253" s="25">
        <f t="shared" si="80"/>
        <v>0.50923786699248119</v>
      </c>
    </row>
    <row r="254" spans="1:16" ht="32.25" customHeight="1" x14ac:dyDescent="0.25">
      <c r="A254" s="4" t="s">
        <v>376</v>
      </c>
      <c r="B254" s="16" t="s">
        <v>151</v>
      </c>
      <c r="C254" s="16" t="s">
        <v>28</v>
      </c>
      <c r="D254" s="16" t="s">
        <v>70</v>
      </c>
      <c r="E254" s="16" t="s">
        <v>30</v>
      </c>
      <c r="F254" s="16" t="s">
        <v>23</v>
      </c>
      <c r="G254" s="16" t="s">
        <v>27</v>
      </c>
      <c r="H254" s="16" t="s">
        <v>248</v>
      </c>
      <c r="I254" s="16" t="s">
        <v>211</v>
      </c>
      <c r="J254" s="17" t="s">
        <v>156</v>
      </c>
      <c r="K254" s="17" t="s">
        <v>78</v>
      </c>
      <c r="L254" s="17">
        <v>2020</v>
      </c>
      <c r="M254" s="18">
        <f>30000000+163835951.74-13000000</f>
        <v>180835951.74000001</v>
      </c>
      <c r="N254" s="18">
        <v>6957702.7199999997</v>
      </c>
      <c r="O254" s="18">
        <v>6957702.7199999997</v>
      </c>
      <c r="P254" s="25">
        <f t="shared" si="80"/>
        <v>3.8475218301743205E-2</v>
      </c>
    </row>
    <row r="255" spans="1:16" s="31" customFormat="1" ht="15" customHeight="1" x14ac:dyDescent="0.25">
      <c r="A255" s="27" t="s">
        <v>212</v>
      </c>
      <c r="B255" s="34" t="s">
        <v>0</v>
      </c>
      <c r="C255" s="34" t="s">
        <v>0</v>
      </c>
      <c r="D255" s="34" t="s">
        <v>0</v>
      </c>
      <c r="E255" s="34" t="s">
        <v>0</v>
      </c>
      <c r="F255" s="34" t="s">
        <v>0</v>
      </c>
      <c r="G255" s="34" t="s">
        <v>0</v>
      </c>
      <c r="H255" s="34" t="s">
        <v>0</v>
      </c>
      <c r="I255" s="34" t="s">
        <v>0</v>
      </c>
      <c r="J255" s="34" t="s">
        <v>0</v>
      </c>
      <c r="K255" s="34" t="s">
        <v>0</v>
      </c>
      <c r="L255" s="34" t="s">
        <v>0</v>
      </c>
      <c r="M255" s="29">
        <f>M256</f>
        <v>9808623.0800000001</v>
      </c>
      <c r="N255" s="29">
        <f t="shared" ref="N255:O255" si="95">N256</f>
        <v>8676270.7799999993</v>
      </c>
      <c r="O255" s="29">
        <f t="shared" si="95"/>
        <v>8676270.7799999993</v>
      </c>
      <c r="P255" s="30">
        <f t="shared" si="80"/>
        <v>0.88455542732507564</v>
      </c>
    </row>
    <row r="256" spans="1:16" ht="31.2" x14ac:dyDescent="0.25">
      <c r="A256" s="4" t="s">
        <v>407</v>
      </c>
      <c r="B256" s="16" t="s">
        <v>151</v>
      </c>
      <c r="C256" s="16" t="s">
        <v>28</v>
      </c>
      <c r="D256" s="16" t="s">
        <v>70</v>
      </c>
      <c r="E256" s="16" t="s">
        <v>30</v>
      </c>
      <c r="F256" s="16" t="s">
        <v>23</v>
      </c>
      <c r="G256" s="16" t="s">
        <v>27</v>
      </c>
      <c r="H256" s="16" t="s">
        <v>248</v>
      </c>
      <c r="I256" s="16" t="s">
        <v>211</v>
      </c>
      <c r="J256" s="17" t="s">
        <v>156</v>
      </c>
      <c r="K256" s="17">
        <v>48</v>
      </c>
      <c r="L256" s="17">
        <v>2020</v>
      </c>
      <c r="M256" s="18">
        <v>9808623.0800000001</v>
      </c>
      <c r="N256" s="18">
        <v>8676270.7799999993</v>
      </c>
      <c r="O256" s="18">
        <v>8676270.7799999993</v>
      </c>
      <c r="P256" s="25">
        <f t="shared" si="80"/>
        <v>0.88455542732507564</v>
      </c>
    </row>
    <row r="257" spans="1:16" s="31" customFormat="1" ht="15" customHeight="1" x14ac:dyDescent="0.25">
      <c r="A257" s="27" t="s">
        <v>276</v>
      </c>
      <c r="B257" s="34" t="s">
        <v>0</v>
      </c>
      <c r="C257" s="34" t="s">
        <v>0</v>
      </c>
      <c r="D257" s="34" t="s">
        <v>0</v>
      </c>
      <c r="E257" s="34" t="s">
        <v>0</v>
      </c>
      <c r="F257" s="34" t="s">
        <v>0</v>
      </c>
      <c r="G257" s="34" t="s">
        <v>0</v>
      </c>
      <c r="H257" s="34" t="s">
        <v>0</v>
      </c>
      <c r="I257" s="34" t="s">
        <v>0</v>
      </c>
      <c r="J257" s="34" t="s">
        <v>0</v>
      </c>
      <c r="K257" s="34" t="s">
        <v>0</v>
      </c>
      <c r="L257" s="34" t="s">
        <v>0</v>
      </c>
      <c r="M257" s="29">
        <f>M258</f>
        <v>196554380.37</v>
      </c>
      <c r="N257" s="29">
        <f t="shared" ref="N257:O257" si="96">N258</f>
        <v>11583028.140000001</v>
      </c>
      <c r="O257" s="29">
        <f t="shared" si="96"/>
        <v>11583028.140000001</v>
      </c>
      <c r="P257" s="30">
        <f t="shared" si="80"/>
        <v>5.8930399404967485E-2</v>
      </c>
    </row>
    <row r="258" spans="1:16" ht="32.25" customHeight="1" x14ac:dyDescent="0.25">
      <c r="A258" s="4" t="s">
        <v>377</v>
      </c>
      <c r="B258" s="16" t="s">
        <v>151</v>
      </c>
      <c r="C258" s="16" t="s">
        <v>28</v>
      </c>
      <c r="D258" s="16" t="s">
        <v>70</v>
      </c>
      <c r="E258" s="16" t="s">
        <v>30</v>
      </c>
      <c r="F258" s="16" t="s">
        <v>23</v>
      </c>
      <c r="G258" s="16" t="s">
        <v>27</v>
      </c>
      <c r="H258" s="16" t="s">
        <v>248</v>
      </c>
      <c r="I258" s="16" t="s">
        <v>211</v>
      </c>
      <c r="J258" s="17" t="s">
        <v>156</v>
      </c>
      <c r="K258" s="17" t="s">
        <v>78</v>
      </c>
      <c r="L258" s="17">
        <v>2020</v>
      </c>
      <c r="M258" s="18">
        <f>30000000+167954380.37-1400000</f>
        <v>196554380.37</v>
      </c>
      <c r="N258" s="18">
        <v>11583028.140000001</v>
      </c>
      <c r="O258" s="18">
        <v>11583028.140000001</v>
      </c>
      <c r="P258" s="25">
        <f t="shared" si="80"/>
        <v>5.8930399404967485E-2</v>
      </c>
    </row>
    <row r="259" spans="1:16" s="31" customFormat="1" ht="31.2" x14ac:dyDescent="0.25">
      <c r="A259" s="27" t="s">
        <v>379</v>
      </c>
      <c r="B259" s="34" t="s">
        <v>0</v>
      </c>
      <c r="C259" s="34" t="s">
        <v>0</v>
      </c>
      <c r="D259" s="34" t="s">
        <v>0</v>
      </c>
      <c r="E259" s="34" t="s">
        <v>0</v>
      </c>
      <c r="F259" s="34" t="s">
        <v>0</v>
      </c>
      <c r="G259" s="34" t="s">
        <v>0</v>
      </c>
      <c r="H259" s="34" t="s">
        <v>0</v>
      </c>
      <c r="I259" s="34" t="s">
        <v>0</v>
      </c>
      <c r="J259" s="34" t="s">
        <v>0</v>
      </c>
      <c r="K259" s="34" t="s">
        <v>0</v>
      </c>
      <c r="L259" s="34" t="s">
        <v>0</v>
      </c>
      <c r="M259" s="29">
        <f>M260+M261</f>
        <v>384815336.07000005</v>
      </c>
      <c r="N259" s="29">
        <f t="shared" ref="N259:O259" si="97">N260+N261</f>
        <v>54891471.930000007</v>
      </c>
      <c r="O259" s="29">
        <f t="shared" si="97"/>
        <v>54891471.930000007</v>
      </c>
      <c r="P259" s="30">
        <f t="shared" si="80"/>
        <v>0.1426436703136357</v>
      </c>
    </row>
    <row r="260" spans="1:16" ht="31.2" x14ac:dyDescent="0.25">
      <c r="A260" s="4" t="s">
        <v>380</v>
      </c>
      <c r="B260" s="16" t="s">
        <v>151</v>
      </c>
      <c r="C260" s="16" t="s">
        <v>28</v>
      </c>
      <c r="D260" s="16" t="s">
        <v>70</v>
      </c>
      <c r="E260" s="16" t="s">
        <v>30</v>
      </c>
      <c r="F260" s="16" t="s">
        <v>23</v>
      </c>
      <c r="G260" s="16" t="s">
        <v>27</v>
      </c>
      <c r="H260" s="16" t="s">
        <v>248</v>
      </c>
      <c r="I260" s="16" t="s">
        <v>211</v>
      </c>
      <c r="J260" s="17" t="s">
        <v>156</v>
      </c>
      <c r="K260" s="17" t="s">
        <v>367</v>
      </c>
      <c r="L260" s="17">
        <v>2020</v>
      </c>
      <c r="M260" s="18">
        <f>50000000+146669611.77</f>
        <v>196669611.77000001</v>
      </c>
      <c r="N260" s="18">
        <v>49916815.200000003</v>
      </c>
      <c r="O260" s="18">
        <v>49916815.200000003</v>
      </c>
      <c r="P260" s="25">
        <f t="shared" si="80"/>
        <v>0.25381051373801672</v>
      </c>
    </row>
    <row r="261" spans="1:16" ht="32.25" customHeight="1" x14ac:dyDescent="0.25">
      <c r="A261" s="4" t="s">
        <v>381</v>
      </c>
      <c r="B261" s="16" t="s">
        <v>151</v>
      </c>
      <c r="C261" s="16" t="s">
        <v>28</v>
      </c>
      <c r="D261" s="16" t="s">
        <v>70</v>
      </c>
      <c r="E261" s="16" t="s">
        <v>30</v>
      </c>
      <c r="F261" s="16" t="s">
        <v>23</v>
      </c>
      <c r="G261" s="16" t="s">
        <v>27</v>
      </c>
      <c r="H261" s="16" t="s">
        <v>248</v>
      </c>
      <c r="I261" s="16" t="s">
        <v>211</v>
      </c>
      <c r="J261" s="17" t="s">
        <v>156</v>
      </c>
      <c r="K261" s="17" t="s">
        <v>78</v>
      </c>
      <c r="L261" s="17">
        <v>2020</v>
      </c>
      <c r="M261" s="18">
        <f>50000000+142745724.3-4600000</f>
        <v>188145724.30000001</v>
      </c>
      <c r="N261" s="18">
        <v>4974656.7300000004</v>
      </c>
      <c r="O261" s="18">
        <v>4974656.7300000004</v>
      </c>
      <c r="P261" s="25">
        <f t="shared" si="80"/>
        <v>2.644044529052314E-2</v>
      </c>
    </row>
    <row r="262" spans="1:16" s="31" customFormat="1" ht="31.2" x14ac:dyDescent="0.25">
      <c r="A262" s="27" t="s">
        <v>281</v>
      </c>
      <c r="B262" s="34" t="s">
        <v>0</v>
      </c>
      <c r="C262" s="34" t="s">
        <v>0</v>
      </c>
      <c r="D262" s="34" t="s">
        <v>0</v>
      </c>
      <c r="E262" s="34" t="s">
        <v>0</v>
      </c>
      <c r="F262" s="34" t="s">
        <v>0</v>
      </c>
      <c r="G262" s="34" t="s">
        <v>0</v>
      </c>
      <c r="H262" s="34" t="s">
        <v>0</v>
      </c>
      <c r="I262" s="34" t="s">
        <v>0</v>
      </c>
      <c r="J262" s="34" t="s">
        <v>0</v>
      </c>
      <c r="K262" s="34" t="s">
        <v>0</v>
      </c>
      <c r="L262" s="34" t="s">
        <v>0</v>
      </c>
      <c r="M262" s="29">
        <f>M263</f>
        <v>34313966.090000004</v>
      </c>
      <c r="N262" s="29">
        <f t="shared" ref="N262:O262" si="98">N263</f>
        <v>5320000</v>
      </c>
      <c r="O262" s="29">
        <f t="shared" si="98"/>
        <v>5319999.96</v>
      </c>
      <c r="P262" s="30">
        <f t="shared" si="80"/>
        <v>0.15503891173775999</v>
      </c>
    </row>
    <row r="263" spans="1:16" ht="62.4" x14ac:dyDescent="0.25">
      <c r="A263" s="4" t="s">
        <v>408</v>
      </c>
      <c r="B263" s="16" t="s">
        <v>151</v>
      </c>
      <c r="C263" s="16" t="s">
        <v>28</v>
      </c>
      <c r="D263" s="16" t="s">
        <v>70</v>
      </c>
      <c r="E263" s="16" t="s">
        <v>30</v>
      </c>
      <c r="F263" s="16" t="s">
        <v>23</v>
      </c>
      <c r="G263" s="16" t="s">
        <v>27</v>
      </c>
      <c r="H263" s="16" t="s">
        <v>248</v>
      </c>
      <c r="I263" s="16" t="s">
        <v>211</v>
      </c>
      <c r="J263" s="17" t="s">
        <v>77</v>
      </c>
      <c r="K263" s="17">
        <v>1956</v>
      </c>
      <c r="L263" s="17">
        <v>2020</v>
      </c>
      <c r="M263" s="18">
        <v>34313966.090000004</v>
      </c>
      <c r="N263" s="18">
        <v>5320000</v>
      </c>
      <c r="O263" s="18">
        <v>5319999.96</v>
      </c>
      <c r="P263" s="25">
        <f t="shared" ref="P263" si="99">O263/M263</f>
        <v>0.15503891173775999</v>
      </c>
    </row>
    <row r="266" spans="1:16" ht="97.5" customHeight="1" x14ac:dyDescent="0.25"/>
    <row r="267" spans="1:16" s="2" customFormat="1" ht="25.2" x14ac:dyDescent="0.25">
      <c r="A267" s="74" t="s">
        <v>452</v>
      </c>
      <c r="B267" s="74"/>
      <c r="C267" s="74"/>
      <c r="D267" s="74"/>
      <c r="E267" s="26"/>
      <c r="F267" s="26"/>
      <c r="G267" s="26"/>
      <c r="H267" s="26"/>
      <c r="I267" s="26"/>
      <c r="J267" s="26"/>
      <c r="K267" s="26"/>
      <c r="L267" s="26"/>
      <c r="M267" s="26"/>
      <c r="N267" s="75" t="s">
        <v>453</v>
      </c>
      <c r="O267" s="75"/>
      <c r="P267" s="75"/>
    </row>
    <row r="268" spans="1:16" s="2" customFormat="1" ht="14.25" customHeight="1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</row>
    <row r="269" spans="1:16" s="2" customFormat="1" ht="60.75" customHeight="1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</row>
    <row r="270" spans="1:16" s="2" customFormat="1" ht="42" customHeight="1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</row>
    <row r="271" spans="1:16" s="2" customFormat="1" ht="38.25" customHeight="1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</row>
    <row r="272" spans="1:16" s="2" customFormat="1" ht="36" x14ac:dyDescent="0.25">
      <c r="A272" s="2" t="s">
        <v>454</v>
      </c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</row>
    <row r="273" spans="1:13" s="2" customFormat="1" ht="18" x14ac:dyDescent="0.25">
      <c r="A273" s="10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2"/>
    </row>
    <row r="274" spans="1:13" s="2" customFormat="1" ht="18" x14ac:dyDescent="0.25">
      <c r="A274" s="10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2"/>
    </row>
    <row r="275" spans="1:13" s="1" customFormat="1" ht="13.8" x14ac:dyDescent="0.25">
      <c r="A275" s="13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</row>
    <row r="276" spans="1:13" s="1" customFormat="1" ht="13.8" x14ac:dyDescent="0.25">
      <c r="A276" s="13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</row>
  </sheetData>
  <mergeCells count="5">
    <mergeCell ref="A267:D267"/>
    <mergeCell ref="N267:P267"/>
    <mergeCell ref="A3:P3"/>
    <mergeCell ref="A2:P2"/>
    <mergeCell ref="A1:P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8" fitToHeight="148" orientation="landscape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P97"/>
  <sheetViews>
    <sheetView view="pageBreakPreview" zoomScale="90" zoomScaleNormal="100" zoomScaleSheetLayoutView="90" workbookViewId="0">
      <selection activeCell="O6" sqref="O6"/>
    </sheetView>
  </sheetViews>
  <sheetFormatPr defaultColWidth="9.33203125" defaultRowHeight="13.2" x14ac:dyDescent="0.25"/>
  <cols>
    <col min="1" max="1" width="45.77734375" style="1" customWidth="1"/>
    <col min="2" max="5" width="8.77734375" style="1" customWidth="1"/>
    <col min="6" max="7" width="6.33203125" style="1" customWidth="1"/>
    <col min="8" max="9" width="8.77734375" style="1" customWidth="1"/>
    <col min="10" max="11" width="11.109375" style="1" customWidth="1"/>
    <col min="12" max="12" width="11.77734375" style="1" customWidth="1"/>
    <col min="13" max="15" width="21.6640625" style="1" customWidth="1"/>
    <col min="16" max="16" width="17.6640625" style="1" customWidth="1"/>
    <col min="17" max="16384" width="9.33203125" style="1"/>
  </cols>
  <sheetData>
    <row r="1" spans="1:16" ht="32.25" customHeight="1" x14ac:dyDescent="0.25">
      <c r="A1" s="78" t="s">
        <v>457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48" customHeight="1" x14ac:dyDescent="0.25">
      <c r="A2" s="77" t="s">
        <v>458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ht="15" customHeight="1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1:16" ht="31.2" x14ac:dyDescent="0.25">
      <c r="A4" s="6" t="s">
        <v>386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7" t="s">
        <v>10</v>
      </c>
      <c r="K4" s="7" t="s">
        <v>11</v>
      </c>
      <c r="L4" s="7" t="s">
        <v>12</v>
      </c>
      <c r="M4" s="6" t="s">
        <v>445</v>
      </c>
      <c r="N4" s="6" t="s">
        <v>446</v>
      </c>
      <c r="O4" s="6" t="s">
        <v>447</v>
      </c>
      <c r="P4" s="6" t="s">
        <v>448</v>
      </c>
    </row>
    <row r="5" spans="1:16" ht="14.4" customHeight="1" x14ac:dyDescent="0.25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70</v>
      </c>
      <c r="O5" s="16" t="s">
        <v>94</v>
      </c>
      <c r="P5" s="57" t="s">
        <v>127</v>
      </c>
    </row>
    <row r="6" spans="1:16" s="46" customFormat="1" ht="15" customHeight="1" x14ac:dyDescent="0.25">
      <c r="A6" s="59" t="s">
        <v>26</v>
      </c>
      <c r="B6" s="60" t="s">
        <v>0</v>
      </c>
      <c r="C6" s="60" t="s">
        <v>0</v>
      </c>
      <c r="D6" s="60" t="s">
        <v>0</v>
      </c>
      <c r="E6" s="60" t="s">
        <v>0</v>
      </c>
      <c r="F6" s="60" t="s">
        <v>0</v>
      </c>
      <c r="G6" s="60" t="s">
        <v>0</v>
      </c>
      <c r="H6" s="61" t="s">
        <v>0</v>
      </c>
      <c r="I6" s="61" t="s">
        <v>0</v>
      </c>
      <c r="J6" s="61" t="s">
        <v>0</v>
      </c>
      <c r="K6" s="61" t="s">
        <v>0</v>
      </c>
      <c r="L6" s="61" t="s">
        <v>0</v>
      </c>
      <c r="M6" s="62">
        <f>M18+M57+M65+M7</f>
        <v>107516120</v>
      </c>
      <c r="N6" s="62">
        <f t="shared" ref="N6:O6" si="0">N18+N57+N65+N7</f>
        <v>22295037.199999999</v>
      </c>
      <c r="O6" s="62">
        <f t="shared" si="0"/>
        <v>22295037.199999999</v>
      </c>
      <c r="P6" s="63">
        <f>O6/M6</f>
        <v>0.20736459983861025</v>
      </c>
    </row>
    <row r="7" spans="1:16" s="46" customFormat="1" ht="46.8" x14ac:dyDescent="0.25">
      <c r="A7" s="59" t="s">
        <v>58</v>
      </c>
      <c r="B7" s="65">
        <v>12</v>
      </c>
      <c r="C7" s="65" t="s">
        <v>0</v>
      </c>
      <c r="D7" s="65" t="s">
        <v>0</v>
      </c>
      <c r="E7" s="65" t="s">
        <v>0</v>
      </c>
      <c r="F7" s="65" t="s">
        <v>0</v>
      </c>
      <c r="G7" s="65" t="s">
        <v>0</v>
      </c>
      <c r="H7" s="66" t="s">
        <v>0</v>
      </c>
      <c r="I7" s="66" t="s">
        <v>0</v>
      </c>
      <c r="J7" s="66" t="s">
        <v>0</v>
      </c>
      <c r="K7" s="66" t="s">
        <v>0</v>
      </c>
      <c r="L7" s="66" t="s">
        <v>0</v>
      </c>
      <c r="M7" s="62">
        <f t="shared" ref="M7:M13" si="1">M8</f>
        <v>10656120</v>
      </c>
      <c r="N7" s="62">
        <f t="shared" ref="N7:O13" si="2">N8</f>
        <v>0</v>
      </c>
      <c r="O7" s="62">
        <f t="shared" si="2"/>
        <v>0</v>
      </c>
      <c r="P7" s="63">
        <f t="shared" ref="P7:P70" si="3">O7/M7</f>
        <v>0</v>
      </c>
    </row>
    <row r="8" spans="1:16" s="46" customFormat="1" ht="64.5" customHeight="1" x14ac:dyDescent="0.25">
      <c r="A8" s="59" t="s">
        <v>59</v>
      </c>
      <c r="B8" s="65">
        <v>12</v>
      </c>
      <c r="C8" s="65">
        <v>0</v>
      </c>
      <c r="D8" s="65">
        <v>12</v>
      </c>
      <c r="E8" s="65" t="s">
        <v>0</v>
      </c>
      <c r="F8" s="65" t="s">
        <v>0</v>
      </c>
      <c r="G8" s="65" t="s">
        <v>0</v>
      </c>
      <c r="H8" s="66" t="s">
        <v>0</v>
      </c>
      <c r="I8" s="66" t="s">
        <v>0</v>
      </c>
      <c r="J8" s="66" t="s">
        <v>0</v>
      </c>
      <c r="K8" s="66" t="s">
        <v>0</v>
      </c>
      <c r="L8" s="66" t="s">
        <v>0</v>
      </c>
      <c r="M8" s="62">
        <f t="shared" si="1"/>
        <v>10656120</v>
      </c>
      <c r="N8" s="62">
        <f t="shared" si="2"/>
        <v>0</v>
      </c>
      <c r="O8" s="62">
        <f t="shared" si="2"/>
        <v>0</v>
      </c>
      <c r="P8" s="63">
        <f t="shared" si="3"/>
        <v>0</v>
      </c>
    </row>
    <row r="9" spans="1:16" s="46" customFormat="1" ht="46.8" x14ac:dyDescent="0.25">
      <c r="A9" s="59" t="s">
        <v>60</v>
      </c>
      <c r="B9" s="65">
        <v>12</v>
      </c>
      <c r="C9" s="65">
        <v>0</v>
      </c>
      <c r="D9" s="65">
        <v>12</v>
      </c>
      <c r="E9" s="65">
        <v>812</v>
      </c>
      <c r="F9" s="65" t="s">
        <v>0</v>
      </c>
      <c r="G9" s="65" t="s">
        <v>0</v>
      </c>
      <c r="H9" s="66" t="s">
        <v>0</v>
      </c>
      <c r="I9" s="66" t="s">
        <v>0</v>
      </c>
      <c r="J9" s="66" t="s">
        <v>0</v>
      </c>
      <c r="K9" s="66" t="s">
        <v>0</v>
      </c>
      <c r="L9" s="66" t="s">
        <v>0</v>
      </c>
      <c r="M9" s="62">
        <f t="shared" si="1"/>
        <v>10656120</v>
      </c>
      <c r="N9" s="62">
        <f t="shared" si="2"/>
        <v>0</v>
      </c>
      <c r="O9" s="62">
        <f t="shared" si="2"/>
        <v>0</v>
      </c>
      <c r="P9" s="63">
        <f t="shared" si="3"/>
        <v>0</v>
      </c>
    </row>
    <row r="10" spans="1:16" s="46" customFormat="1" ht="63.75" customHeight="1" x14ac:dyDescent="0.25">
      <c r="A10" s="59" t="s">
        <v>62</v>
      </c>
      <c r="B10" s="65">
        <v>12</v>
      </c>
      <c r="C10" s="65">
        <v>0</v>
      </c>
      <c r="D10" s="65">
        <v>12</v>
      </c>
      <c r="E10" s="65">
        <v>812</v>
      </c>
      <c r="F10" s="65"/>
      <c r="G10" s="65"/>
      <c r="H10" s="65"/>
      <c r="I10" s="65"/>
      <c r="J10" s="65"/>
      <c r="K10" s="65"/>
      <c r="L10" s="65"/>
      <c r="M10" s="62">
        <f t="shared" si="1"/>
        <v>10656120</v>
      </c>
      <c r="N10" s="62">
        <f t="shared" si="2"/>
        <v>0</v>
      </c>
      <c r="O10" s="62">
        <f t="shared" si="2"/>
        <v>0</v>
      </c>
      <c r="P10" s="63">
        <f t="shared" si="3"/>
        <v>0</v>
      </c>
    </row>
    <row r="11" spans="1:16" s="46" customFormat="1" ht="33.75" customHeight="1" x14ac:dyDescent="0.25">
      <c r="A11" s="64" t="s">
        <v>63</v>
      </c>
      <c r="B11" s="65">
        <v>12</v>
      </c>
      <c r="C11" s="65">
        <v>0</v>
      </c>
      <c r="D11" s="65">
        <v>12</v>
      </c>
      <c r="E11" s="65">
        <v>812</v>
      </c>
      <c r="F11" s="65" t="s">
        <v>64</v>
      </c>
      <c r="G11" s="65" t="s">
        <v>0</v>
      </c>
      <c r="H11" s="65" t="s">
        <v>0</v>
      </c>
      <c r="I11" s="65" t="s">
        <v>0</v>
      </c>
      <c r="J11" s="65" t="s">
        <v>0</v>
      </c>
      <c r="K11" s="65" t="s">
        <v>0</v>
      </c>
      <c r="L11" s="65" t="s">
        <v>0</v>
      </c>
      <c r="M11" s="62">
        <f t="shared" si="1"/>
        <v>10656120</v>
      </c>
      <c r="N11" s="62">
        <f t="shared" si="2"/>
        <v>0</v>
      </c>
      <c r="O11" s="62">
        <f t="shared" si="2"/>
        <v>0</v>
      </c>
      <c r="P11" s="63">
        <f t="shared" si="3"/>
        <v>0</v>
      </c>
    </row>
    <row r="12" spans="1:16" s="46" customFormat="1" ht="33.75" customHeight="1" x14ac:dyDescent="0.25">
      <c r="A12" s="64" t="s">
        <v>65</v>
      </c>
      <c r="B12" s="65">
        <v>12</v>
      </c>
      <c r="C12" s="65">
        <v>0</v>
      </c>
      <c r="D12" s="65">
        <v>12</v>
      </c>
      <c r="E12" s="65">
        <v>812</v>
      </c>
      <c r="F12" s="65" t="s">
        <v>64</v>
      </c>
      <c r="G12" s="65" t="s">
        <v>27</v>
      </c>
      <c r="H12" s="65" t="s">
        <v>0</v>
      </c>
      <c r="I12" s="65" t="s">
        <v>0</v>
      </c>
      <c r="J12" s="65" t="s">
        <v>0</v>
      </c>
      <c r="K12" s="65" t="s">
        <v>0</v>
      </c>
      <c r="L12" s="65" t="s">
        <v>0</v>
      </c>
      <c r="M12" s="62">
        <f t="shared" si="1"/>
        <v>10656120</v>
      </c>
      <c r="N12" s="62">
        <f t="shared" si="2"/>
        <v>0</v>
      </c>
      <c r="O12" s="62">
        <f t="shared" si="2"/>
        <v>0</v>
      </c>
      <c r="P12" s="63">
        <f t="shared" si="3"/>
        <v>0</v>
      </c>
    </row>
    <row r="13" spans="1:16" s="46" customFormat="1" ht="46.8" x14ac:dyDescent="0.25">
      <c r="A13" s="59" t="s">
        <v>33</v>
      </c>
      <c r="B13" s="65">
        <v>12</v>
      </c>
      <c r="C13" s="65">
        <v>0</v>
      </c>
      <c r="D13" s="65">
        <v>12</v>
      </c>
      <c r="E13" s="65">
        <v>812</v>
      </c>
      <c r="F13" s="65" t="s">
        <v>64</v>
      </c>
      <c r="G13" s="65" t="s">
        <v>27</v>
      </c>
      <c r="H13" s="65" t="s">
        <v>34</v>
      </c>
      <c r="I13" s="66" t="s">
        <v>0</v>
      </c>
      <c r="J13" s="66" t="s">
        <v>0</v>
      </c>
      <c r="K13" s="66" t="s">
        <v>0</v>
      </c>
      <c r="L13" s="66" t="s">
        <v>0</v>
      </c>
      <c r="M13" s="62">
        <f t="shared" si="1"/>
        <v>10656120</v>
      </c>
      <c r="N13" s="62">
        <f t="shared" si="2"/>
        <v>0</v>
      </c>
      <c r="O13" s="62">
        <f t="shared" si="2"/>
        <v>0</v>
      </c>
      <c r="P13" s="63">
        <f t="shared" si="3"/>
        <v>0</v>
      </c>
    </row>
    <row r="14" spans="1:16" s="46" customFormat="1" ht="93.6" x14ac:dyDescent="0.25">
      <c r="A14" s="59" t="s">
        <v>66</v>
      </c>
      <c r="B14" s="65">
        <v>12</v>
      </c>
      <c r="C14" s="65">
        <v>0</v>
      </c>
      <c r="D14" s="65">
        <v>12</v>
      </c>
      <c r="E14" s="65">
        <v>812</v>
      </c>
      <c r="F14" s="65" t="s">
        <v>64</v>
      </c>
      <c r="G14" s="65" t="s">
        <v>27</v>
      </c>
      <c r="H14" s="65" t="s">
        <v>34</v>
      </c>
      <c r="I14" s="65" t="s">
        <v>67</v>
      </c>
      <c r="J14" s="65" t="s">
        <v>0</v>
      </c>
      <c r="K14" s="65" t="s">
        <v>0</v>
      </c>
      <c r="L14" s="65" t="s">
        <v>0</v>
      </c>
      <c r="M14" s="62">
        <f>M15+M16+M17</f>
        <v>10656120</v>
      </c>
      <c r="N14" s="62">
        <f t="shared" ref="N14:O14" si="4">N15+N16+N17</f>
        <v>0</v>
      </c>
      <c r="O14" s="62">
        <f t="shared" si="4"/>
        <v>0</v>
      </c>
      <c r="P14" s="63">
        <f t="shared" si="3"/>
        <v>0</v>
      </c>
    </row>
    <row r="15" spans="1:16" ht="280.8" x14ac:dyDescent="0.25">
      <c r="A15" s="56" t="s">
        <v>420</v>
      </c>
      <c r="B15" s="55">
        <v>12</v>
      </c>
      <c r="C15" s="55">
        <v>0</v>
      </c>
      <c r="D15" s="55">
        <v>12</v>
      </c>
      <c r="E15" s="55">
        <v>812</v>
      </c>
      <c r="F15" s="55" t="s">
        <v>64</v>
      </c>
      <c r="G15" s="55" t="s">
        <v>27</v>
      </c>
      <c r="H15" s="55" t="s">
        <v>34</v>
      </c>
      <c r="I15" s="55" t="s">
        <v>67</v>
      </c>
      <c r="J15" s="55" t="s">
        <v>421</v>
      </c>
      <c r="K15" s="55">
        <v>10.08</v>
      </c>
      <c r="L15" s="55">
        <v>2020</v>
      </c>
      <c r="M15" s="53">
        <v>3760000</v>
      </c>
      <c r="N15" s="53">
        <v>0</v>
      </c>
      <c r="O15" s="53">
        <v>0</v>
      </c>
      <c r="P15" s="58">
        <f t="shared" si="3"/>
        <v>0</v>
      </c>
    </row>
    <row r="16" spans="1:16" ht="296.39999999999998" x14ac:dyDescent="0.25">
      <c r="A16" s="56" t="s">
        <v>423</v>
      </c>
      <c r="B16" s="55">
        <v>12</v>
      </c>
      <c r="C16" s="55">
        <v>0</v>
      </c>
      <c r="D16" s="55">
        <v>12</v>
      </c>
      <c r="E16" s="55">
        <v>812</v>
      </c>
      <c r="F16" s="55" t="s">
        <v>64</v>
      </c>
      <c r="G16" s="55" t="s">
        <v>27</v>
      </c>
      <c r="H16" s="55" t="s">
        <v>34</v>
      </c>
      <c r="I16" s="55" t="s">
        <v>67</v>
      </c>
      <c r="J16" s="55" t="s">
        <v>421</v>
      </c>
      <c r="K16" s="55">
        <v>3.44</v>
      </c>
      <c r="L16" s="55">
        <v>2020</v>
      </c>
      <c r="M16" s="53">
        <v>2399000</v>
      </c>
      <c r="N16" s="53">
        <v>0</v>
      </c>
      <c r="O16" s="53">
        <v>0</v>
      </c>
      <c r="P16" s="58">
        <f t="shared" si="3"/>
        <v>0</v>
      </c>
    </row>
    <row r="17" spans="1:16" ht="218.4" x14ac:dyDescent="0.25">
      <c r="A17" s="56" t="s">
        <v>422</v>
      </c>
      <c r="B17" s="55">
        <v>12</v>
      </c>
      <c r="C17" s="55">
        <v>0</v>
      </c>
      <c r="D17" s="55">
        <v>12</v>
      </c>
      <c r="E17" s="55">
        <v>812</v>
      </c>
      <c r="F17" s="55" t="s">
        <v>64</v>
      </c>
      <c r="G17" s="55" t="s">
        <v>27</v>
      </c>
      <c r="H17" s="55" t="s">
        <v>34</v>
      </c>
      <c r="I17" s="55" t="s">
        <v>67</v>
      </c>
      <c r="J17" s="55" t="s">
        <v>421</v>
      </c>
      <c r="K17" s="55">
        <v>6.87</v>
      </c>
      <c r="L17" s="55">
        <v>2020</v>
      </c>
      <c r="M17" s="53">
        <v>4497120</v>
      </c>
      <c r="N17" s="53">
        <v>0</v>
      </c>
      <c r="O17" s="53">
        <v>0</v>
      </c>
      <c r="P17" s="58">
        <f t="shared" si="3"/>
        <v>0</v>
      </c>
    </row>
    <row r="18" spans="1:16" s="46" customFormat="1" ht="32.25" customHeight="1" x14ac:dyDescent="0.25">
      <c r="A18" s="59" t="s">
        <v>69</v>
      </c>
      <c r="B18" s="65" t="s">
        <v>70</v>
      </c>
      <c r="C18" s="65" t="s">
        <v>0</v>
      </c>
      <c r="D18" s="65" t="s">
        <v>0</v>
      </c>
      <c r="E18" s="65" t="s">
        <v>0</v>
      </c>
      <c r="F18" s="65" t="s">
        <v>0</v>
      </c>
      <c r="G18" s="65" t="s">
        <v>0</v>
      </c>
      <c r="H18" s="66" t="s">
        <v>0</v>
      </c>
      <c r="I18" s="66" t="s">
        <v>0</v>
      </c>
      <c r="J18" s="66" t="s">
        <v>0</v>
      </c>
      <c r="K18" s="66" t="s">
        <v>0</v>
      </c>
      <c r="L18" s="66" t="s">
        <v>0</v>
      </c>
      <c r="M18" s="62">
        <f t="shared" ref="M18:M23" si="5">M19</f>
        <v>74660000</v>
      </c>
      <c r="N18" s="62">
        <f t="shared" ref="N18:O22" si="6">N19</f>
        <v>22295037.199999999</v>
      </c>
      <c r="O18" s="62">
        <f t="shared" si="6"/>
        <v>22295037.199999999</v>
      </c>
      <c r="P18" s="63">
        <f t="shared" si="3"/>
        <v>0.29862091079560676</v>
      </c>
    </row>
    <row r="19" spans="1:16" s="46" customFormat="1" ht="80.099999999999994" customHeight="1" x14ac:dyDescent="0.25">
      <c r="A19" s="59" t="s">
        <v>97</v>
      </c>
      <c r="B19" s="65" t="s">
        <v>70</v>
      </c>
      <c r="C19" s="65" t="s">
        <v>13</v>
      </c>
      <c r="D19" s="65" t="s">
        <v>0</v>
      </c>
      <c r="E19" s="65" t="s">
        <v>0</v>
      </c>
      <c r="F19" s="65" t="s">
        <v>0</v>
      </c>
      <c r="G19" s="65" t="s">
        <v>0</v>
      </c>
      <c r="H19" s="66" t="s">
        <v>0</v>
      </c>
      <c r="I19" s="66" t="s">
        <v>0</v>
      </c>
      <c r="J19" s="66" t="s">
        <v>0</v>
      </c>
      <c r="K19" s="66" t="s">
        <v>0</v>
      </c>
      <c r="L19" s="66" t="s">
        <v>0</v>
      </c>
      <c r="M19" s="62">
        <f t="shared" si="5"/>
        <v>74660000</v>
      </c>
      <c r="N19" s="62">
        <f t="shared" si="6"/>
        <v>22295037.199999999</v>
      </c>
      <c r="O19" s="62">
        <f t="shared" si="6"/>
        <v>22295037.199999999</v>
      </c>
      <c r="P19" s="63">
        <f t="shared" si="3"/>
        <v>0.29862091079560676</v>
      </c>
    </row>
    <row r="20" spans="1:16" s="46" customFormat="1" ht="176.4" customHeight="1" x14ac:dyDescent="0.25">
      <c r="A20" s="59" t="s">
        <v>98</v>
      </c>
      <c r="B20" s="65" t="s">
        <v>70</v>
      </c>
      <c r="C20" s="65" t="s">
        <v>13</v>
      </c>
      <c r="D20" s="65" t="s">
        <v>99</v>
      </c>
      <c r="E20" s="68" t="s">
        <v>0</v>
      </c>
      <c r="F20" s="68" t="s">
        <v>0</v>
      </c>
      <c r="G20" s="68" t="s">
        <v>0</v>
      </c>
      <c r="H20" s="69" t="s">
        <v>0</v>
      </c>
      <c r="I20" s="69" t="s">
        <v>0</v>
      </c>
      <c r="J20" s="69" t="s">
        <v>0</v>
      </c>
      <c r="K20" s="69" t="s">
        <v>0</v>
      </c>
      <c r="L20" s="69" t="s">
        <v>0</v>
      </c>
      <c r="M20" s="62">
        <f t="shared" si="5"/>
        <v>74660000</v>
      </c>
      <c r="N20" s="62">
        <f t="shared" si="6"/>
        <v>22295037.199999999</v>
      </c>
      <c r="O20" s="62">
        <f t="shared" si="6"/>
        <v>22295037.199999999</v>
      </c>
      <c r="P20" s="63">
        <f t="shared" si="3"/>
        <v>0.29862091079560676</v>
      </c>
    </row>
    <row r="21" spans="1:16" s="46" customFormat="1" ht="32.25" customHeight="1" x14ac:dyDescent="0.25">
      <c r="A21" s="59" t="s">
        <v>100</v>
      </c>
      <c r="B21" s="65" t="s">
        <v>70</v>
      </c>
      <c r="C21" s="65" t="s">
        <v>13</v>
      </c>
      <c r="D21" s="65" t="s">
        <v>99</v>
      </c>
      <c r="E21" s="65" t="s">
        <v>101</v>
      </c>
      <c r="F21" s="65" t="s">
        <v>0</v>
      </c>
      <c r="G21" s="65" t="s">
        <v>0</v>
      </c>
      <c r="H21" s="66" t="s">
        <v>0</v>
      </c>
      <c r="I21" s="66" t="s">
        <v>0</v>
      </c>
      <c r="J21" s="66" t="s">
        <v>0</v>
      </c>
      <c r="K21" s="66" t="s">
        <v>0</v>
      </c>
      <c r="L21" s="66" t="s">
        <v>0</v>
      </c>
      <c r="M21" s="62">
        <f t="shared" si="5"/>
        <v>74660000</v>
      </c>
      <c r="N21" s="62">
        <f t="shared" si="6"/>
        <v>22295037.199999999</v>
      </c>
      <c r="O21" s="62">
        <f t="shared" si="6"/>
        <v>22295037.199999999</v>
      </c>
      <c r="P21" s="63">
        <f t="shared" si="3"/>
        <v>0.29862091079560676</v>
      </c>
    </row>
    <row r="22" spans="1:16" s="46" customFormat="1" ht="15" customHeight="1" x14ac:dyDescent="0.25">
      <c r="A22" s="64" t="s">
        <v>73</v>
      </c>
      <c r="B22" s="65" t="s">
        <v>70</v>
      </c>
      <c r="C22" s="65" t="s">
        <v>13</v>
      </c>
      <c r="D22" s="65" t="s">
        <v>99</v>
      </c>
      <c r="E22" s="65" t="s">
        <v>101</v>
      </c>
      <c r="F22" s="65" t="s">
        <v>47</v>
      </c>
      <c r="G22" s="65" t="s">
        <v>0</v>
      </c>
      <c r="H22" s="65" t="s">
        <v>0</v>
      </c>
      <c r="I22" s="65" t="s">
        <v>0</v>
      </c>
      <c r="J22" s="65" t="s">
        <v>0</v>
      </c>
      <c r="K22" s="65" t="s">
        <v>0</v>
      </c>
      <c r="L22" s="65" t="s">
        <v>0</v>
      </c>
      <c r="M22" s="67">
        <f t="shared" si="5"/>
        <v>74660000</v>
      </c>
      <c r="N22" s="67">
        <f t="shared" si="6"/>
        <v>22295037.199999999</v>
      </c>
      <c r="O22" s="67">
        <f t="shared" si="6"/>
        <v>22295037.199999999</v>
      </c>
      <c r="P22" s="63">
        <f t="shared" si="3"/>
        <v>0.29862091079560676</v>
      </c>
    </row>
    <row r="23" spans="1:16" s="46" customFormat="1" ht="15" customHeight="1" x14ac:dyDescent="0.25">
      <c r="A23" s="64" t="s">
        <v>74</v>
      </c>
      <c r="B23" s="65" t="s">
        <v>70</v>
      </c>
      <c r="C23" s="65" t="s">
        <v>13</v>
      </c>
      <c r="D23" s="65" t="s">
        <v>99</v>
      </c>
      <c r="E23" s="65" t="s">
        <v>101</v>
      </c>
      <c r="F23" s="65" t="s">
        <v>47</v>
      </c>
      <c r="G23" s="65" t="s">
        <v>75</v>
      </c>
      <c r="H23" s="65" t="s">
        <v>0</v>
      </c>
      <c r="I23" s="65" t="s">
        <v>0</v>
      </c>
      <c r="J23" s="65" t="s">
        <v>0</v>
      </c>
      <c r="K23" s="65" t="s">
        <v>0</v>
      </c>
      <c r="L23" s="65" t="s">
        <v>0</v>
      </c>
      <c r="M23" s="67">
        <f t="shared" si="5"/>
        <v>74660000</v>
      </c>
      <c r="N23" s="67">
        <f t="shared" ref="N23:O23" si="7">N24</f>
        <v>22295037.199999999</v>
      </c>
      <c r="O23" s="67">
        <f t="shared" si="7"/>
        <v>22295037.199999999</v>
      </c>
      <c r="P23" s="63">
        <f t="shared" si="3"/>
        <v>0.29862091079560676</v>
      </c>
    </row>
    <row r="24" spans="1:16" s="46" customFormat="1" ht="64.5" customHeight="1" x14ac:dyDescent="0.25">
      <c r="A24" s="59" t="s">
        <v>102</v>
      </c>
      <c r="B24" s="65" t="s">
        <v>70</v>
      </c>
      <c r="C24" s="65" t="s">
        <v>13</v>
      </c>
      <c r="D24" s="65" t="s">
        <v>99</v>
      </c>
      <c r="E24" s="65" t="s">
        <v>101</v>
      </c>
      <c r="F24" s="65" t="s">
        <v>47</v>
      </c>
      <c r="G24" s="65" t="s">
        <v>75</v>
      </c>
      <c r="H24" s="65" t="s">
        <v>103</v>
      </c>
      <c r="I24" s="66" t="s">
        <v>0</v>
      </c>
      <c r="J24" s="66" t="s">
        <v>0</v>
      </c>
      <c r="K24" s="66" t="s">
        <v>0</v>
      </c>
      <c r="L24" s="66" t="s">
        <v>0</v>
      </c>
      <c r="M24" s="67">
        <f>M25+M47</f>
        <v>74660000</v>
      </c>
      <c r="N24" s="67">
        <f t="shared" ref="N24:O24" si="8">N25+N47</f>
        <v>22295037.199999999</v>
      </c>
      <c r="O24" s="67">
        <f t="shared" si="8"/>
        <v>22295037.199999999</v>
      </c>
      <c r="P24" s="63">
        <f t="shared" si="3"/>
        <v>0.29862091079560676</v>
      </c>
    </row>
    <row r="25" spans="1:16" s="46" customFormat="1" ht="80.099999999999994" customHeight="1" x14ac:dyDescent="0.25">
      <c r="A25" s="59" t="s">
        <v>104</v>
      </c>
      <c r="B25" s="65" t="s">
        <v>70</v>
      </c>
      <c r="C25" s="65" t="s">
        <v>13</v>
      </c>
      <c r="D25" s="65" t="s">
        <v>99</v>
      </c>
      <c r="E25" s="65" t="s">
        <v>101</v>
      </c>
      <c r="F25" s="65" t="s">
        <v>47</v>
      </c>
      <c r="G25" s="65" t="s">
        <v>75</v>
      </c>
      <c r="H25" s="65" t="s">
        <v>103</v>
      </c>
      <c r="I25" s="65" t="s">
        <v>105</v>
      </c>
      <c r="J25" s="65" t="s">
        <v>0</v>
      </c>
      <c r="K25" s="65" t="s">
        <v>0</v>
      </c>
      <c r="L25" s="65" t="s">
        <v>0</v>
      </c>
      <c r="M25" s="62">
        <f>M26+M39+M46</f>
        <v>71660000</v>
      </c>
      <c r="N25" s="62">
        <f t="shared" ref="N25:O25" si="9">N26+N39+N46</f>
        <v>22295037.199999999</v>
      </c>
      <c r="O25" s="62">
        <f t="shared" si="9"/>
        <v>22295037.199999999</v>
      </c>
      <c r="P25" s="63">
        <f t="shared" si="3"/>
        <v>0.31112248395199554</v>
      </c>
    </row>
    <row r="26" spans="1:16" s="46" customFormat="1" ht="80.099999999999994" customHeight="1" x14ac:dyDescent="0.25">
      <c r="A26" s="59" t="s">
        <v>429</v>
      </c>
      <c r="B26" s="65">
        <v>14</v>
      </c>
      <c r="C26" s="65">
        <v>1</v>
      </c>
      <c r="D26" s="65">
        <v>29</v>
      </c>
      <c r="E26" s="65">
        <v>814</v>
      </c>
      <c r="F26" s="65" t="s">
        <v>47</v>
      </c>
      <c r="G26" s="65" t="s">
        <v>75</v>
      </c>
      <c r="H26" s="65">
        <v>13830</v>
      </c>
      <c r="I26" s="65">
        <v>461</v>
      </c>
      <c r="J26" s="65"/>
      <c r="K26" s="65"/>
      <c r="L26" s="65"/>
      <c r="M26" s="62">
        <f>SUM(M27:M38)</f>
        <v>21324894.400000002</v>
      </c>
      <c r="N26" s="62">
        <f t="shared" ref="N26:O26" si="10">SUM(N27:N38)</f>
        <v>16312996.799999999</v>
      </c>
      <c r="O26" s="62">
        <f t="shared" si="10"/>
        <v>16312996.799999999</v>
      </c>
      <c r="P26" s="63">
        <f t="shared" si="3"/>
        <v>0.76497432972047907</v>
      </c>
    </row>
    <row r="27" spans="1:16" ht="42" customHeight="1" x14ac:dyDescent="0.25">
      <c r="A27" s="54" t="s">
        <v>430</v>
      </c>
      <c r="B27" s="55" t="s">
        <v>70</v>
      </c>
      <c r="C27" s="55" t="s">
        <v>13</v>
      </c>
      <c r="D27" s="55" t="s">
        <v>99</v>
      </c>
      <c r="E27" s="55" t="s">
        <v>101</v>
      </c>
      <c r="F27" s="55" t="s">
        <v>47</v>
      </c>
      <c r="G27" s="55" t="s">
        <v>75</v>
      </c>
      <c r="H27" s="55" t="s">
        <v>103</v>
      </c>
      <c r="I27" s="55">
        <v>461</v>
      </c>
      <c r="J27" s="55" t="s">
        <v>179</v>
      </c>
      <c r="K27" s="55">
        <v>31.4</v>
      </c>
      <c r="L27" s="55">
        <v>2020</v>
      </c>
      <c r="M27" s="53">
        <v>954936.79999999993</v>
      </c>
      <c r="N27" s="53">
        <v>954936.8</v>
      </c>
      <c r="O27" s="53">
        <v>954936.8</v>
      </c>
      <c r="P27" s="58">
        <f t="shared" si="3"/>
        <v>1.0000000000000002</v>
      </c>
    </row>
    <row r="28" spans="1:16" ht="39.75" customHeight="1" x14ac:dyDescent="0.25">
      <c r="A28" s="54" t="s">
        <v>430</v>
      </c>
      <c r="B28" s="55" t="s">
        <v>70</v>
      </c>
      <c r="C28" s="55" t="s">
        <v>13</v>
      </c>
      <c r="D28" s="55" t="s">
        <v>99</v>
      </c>
      <c r="E28" s="55" t="s">
        <v>101</v>
      </c>
      <c r="F28" s="55" t="s">
        <v>47</v>
      </c>
      <c r="G28" s="55" t="s">
        <v>75</v>
      </c>
      <c r="H28" s="55" t="s">
        <v>103</v>
      </c>
      <c r="I28" s="55">
        <v>461</v>
      </c>
      <c r="J28" s="55" t="s">
        <v>179</v>
      </c>
      <c r="K28" s="55">
        <v>32.1</v>
      </c>
      <c r="L28" s="55">
        <v>2020</v>
      </c>
      <c r="M28" s="53">
        <v>976225.20000000007</v>
      </c>
      <c r="N28" s="53">
        <v>976225.2</v>
      </c>
      <c r="O28" s="53">
        <v>976225.2</v>
      </c>
      <c r="P28" s="58">
        <f t="shared" si="3"/>
        <v>0.99999999999999989</v>
      </c>
    </row>
    <row r="29" spans="1:16" ht="39.75" customHeight="1" x14ac:dyDescent="0.25">
      <c r="A29" s="54" t="s">
        <v>431</v>
      </c>
      <c r="B29" s="55" t="s">
        <v>70</v>
      </c>
      <c r="C29" s="55" t="s">
        <v>13</v>
      </c>
      <c r="D29" s="55" t="s">
        <v>99</v>
      </c>
      <c r="E29" s="55" t="s">
        <v>101</v>
      </c>
      <c r="F29" s="55" t="s">
        <v>47</v>
      </c>
      <c r="G29" s="55" t="s">
        <v>75</v>
      </c>
      <c r="H29" s="55" t="s">
        <v>103</v>
      </c>
      <c r="I29" s="55">
        <v>461</v>
      </c>
      <c r="J29" s="55" t="s">
        <v>179</v>
      </c>
      <c r="K29" s="55">
        <v>47.2</v>
      </c>
      <c r="L29" s="55">
        <v>2020</v>
      </c>
      <c r="M29" s="53">
        <v>1435446.4000000001</v>
      </c>
      <c r="N29" s="53">
        <v>1435446.4</v>
      </c>
      <c r="O29" s="53">
        <v>1435446.4</v>
      </c>
      <c r="P29" s="58">
        <f t="shared" si="3"/>
        <v>0.99999999999999989</v>
      </c>
    </row>
    <row r="30" spans="1:16" ht="40.5" customHeight="1" x14ac:dyDescent="0.25">
      <c r="A30" s="54" t="s">
        <v>431</v>
      </c>
      <c r="B30" s="55" t="s">
        <v>70</v>
      </c>
      <c r="C30" s="55" t="s">
        <v>13</v>
      </c>
      <c r="D30" s="55" t="s">
        <v>99</v>
      </c>
      <c r="E30" s="55" t="s">
        <v>101</v>
      </c>
      <c r="F30" s="55" t="s">
        <v>47</v>
      </c>
      <c r="G30" s="55" t="s">
        <v>75</v>
      </c>
      <c r="H30" s="55" t="s">
        <v>103</v>
      </c>
      <c r="I30" s="55">
        <v>461</v>
      </c>
      <c r="J30" s="55" t="s">
        <v>179</v>
      </c>
      <c r="K30" s="55">
        <v>47.4</v>
      </c>
      <c r="L30" s="55">
        <v>2020</v>
      </c>
      <c r="M30" s="53">
        <v>1441528.8</v>
      </c>
      <c r="N30" s="53">
        <v>1441528.8</v>
      </c>
      <c r="O30" s="53">
        <v>1441528.8</v>
      </c>
      <c r="P30" s="58">
        <f t="shared" si="3"/>
        <v>1</v>
      </c>
    </row>
    <row r="31" spans="1:16" ht="39.75" customHeight="1" x14ac:dyDescent="0.25">
      <c r="A31" s="54" t="s">
        <v>431</v>
      </c>
      <c r="B31" s="55" t="s">
        <v>70</v>
      </c>
      <c r="C31" s="55" t="s">
        <v>13</v>
      </c>
      <c r="D31" s="55" t="s">
        <v>99</v>
      </c>
      <c r="E31" s="55" t="s">
        <v>101</v>
      </c>
      <c r="F31" s="55" t="s">
        <v>47</v>
      </c>
      <c r="G31" s="55" t="s">
        <v>75</v>
      </c>
      <c r="H31" s="55" t="s">
        <v>103</v>
      </c>
      <c r="I31" s="55">
        <v>461</v>
      </c>
      <c r="J31" s="55" t="s">
        <v>179</v>
      </c>
      <c r="K31" s="55">
        <v>47.5</v>
      </c>
      <c r="L31" s="55">
        <v>2020</v>
      </c>
      <c r="M31" s="53">
        <v>1444570</v>
      </c>
      <c r="N31" s="53">
        <v>1444570</v>
      </c>
      <c r="O31" s="53">
        <v>1444570</v>
      </c>
      <c r="P31" s="58">
        <f t="shared" si="3"/>
        <v>1</v>
      </c>
    </row>
    <row r="32" spans="1:16" ht="39.75" customHeight="1" x14ac:dyDescent="0.25">
      <c r="A32" s="54" t="s">
        <v>431</v>
      </c>
      <c r="B32" s="55" t="s">
        <v>70</v>
      </c>
      <c r="C32" s="55" t="s">
        <v>13</v>
      </c>
      <c r="D32" s="55" t="s">
        <v>99</v>
      </c>
      <c r="E32" s="55" t="s">
        <v>101</v>
      </c>
      <c r="F32" s="55" t="s">
        <v>47</v>
      </c>
      <c r="G32" s="55" t="s">
        <v>75</v>
      </c>
      <c r="H32" s="55" t="s">
        <v>103</v>
      </c>
      <c r="I32" s="55">
        <v>461</v>
      </c>
      <c r="J32" s="55" t="s">
        <v>179</v>
      </c>
      <c r="K32" s="55">
        <v>47.6</v>
      </c>
      <c r="L32" s="55">
        <v>2020</v>
      </c>
      <c r="M32" s="53">
        <v>1447611.2</v>
      </c>
      <c r="N32" s="53">
        <v>1447611.2</v>
      </c>
      <c r="O32" s="53">
        <v>1447611.2</v>
      </c>
      <c r="P32" s="58">
        <f t="shared" si="3"/>
        <v>1</v>
      </c>
    </row>
    <row r="33" spans="1:16" ht="42" customHeight="1" x14ac:dyDescent="0.25">
      <c r="A33" s="54" t="s">
        <v>431</v>
      </c>
      <c r="B33" s="55" t="s">
        <v>70</v>
      </c>
      <c r="C33" s="55" t="s">
        <v>13</v>
      </c>
      <c r="D33" s="55" t="s">
        <v>99</v>
      </c>
      <c r="E33" s="55" t="s">
        <v>101</v>
      </c>
      <c r="F33" s="55" t="s">
        <v>47</v>
      </c>
      <c r="G33" s="55" t="s">
        <v>75</v>
      </c>
      <c r="H33" s="55" t="s">
        <v>103</v>
      </c>
      <c r="I33" s="55">
        <v>461</v>
      </c>
      <c r="J33" s="55" t="s">
        <v>179</v>
      </c>
      <c r="K33" s="55">
        <v>70.400000000000006</v>
      </c>
      <c r="L33" s="55">
        <v>2020</v>
      </c>
      <c r="M33" s="53">
        <v>2141004.8000000003</v>
      </c>
      <c r="N33" s="53">
        <v>2141004.7999999998</v>
      </c>
      <c r="O33" s="53">
        <v>2141004.7999999998</v>
      </c>
      <c r="P33" s="58">
        <f t="shared" si="3"/>
        <v>0.99999999999999978</v>
      </c>
    </row>
    <row r="34" spans="1:16" ht="42" customHeight="1" x14ac:dyDescent="0.25">
      <c r="A34" s="54" t="s">
        <v>431</v>
      </c>
      <c r="B34" s="55" t="s">
        <v>70</v>
      </c>
      <c r="C34" s="55" t="s">
        <v>13</v>
      </c>
      <c r="D34" s="55" t="s">
        <v>99</v>
      </c>
      <c r="E34" s="55" t="s">
        <v>101</v>
      </c>
      <c r="F34" s="55" t="s">
        <v>47</v>
      </c>
      <c r="G34" s="55" t="s">
        <v>75</v>
      </c>
      <c r="H34" s="55" t="s">
        <v>103</v>
      </c>
      <c r="I34" s="55">
        <v>461</v>
      </c>
      <c r="J34" s="55" t="s">
        <v>179</v>
      </c>
      <c r="K34" s="55">
        <v>70.7</v>
      </c>
      <c r="L34" s="55">
        <v>2020</v>
      </c>
      <c r="M34" s="53">
        <v>2150128.4</v>
      </c>
      <c r="N34" s="53">
        <v>2150128.4</v>
      </c>
      <c r="O34" s="53">
        <v>2150128.4</v>
      </c>
      <c r="P34" s="58">
        <f t="shared" si="3"/>
        <v>1</v>
      </c>
    </row>
    <row r="35" spans="1:16" ht="39.75" customHeight="1" x14ac:dyDescent="0.25">
      <c r="A35" s="54" t="s">
        <v>431</v>
      </c>
      <c r="B35" s="55" t="s">
        <v>70</v>
      </c>
      <c r="C35" s="55" t="s">
        <v>13</v>
      </c>
      <c r="D35" s="55" t="s">
        <v>99</v>
      </c>
      <c r="E35" s="55" t="s">
        <v>101</v>
      </c>
      <c r="F35" s="55" t="s">
        <v>47</v>
      </c>
      <c r="G35" s="55" t="s">
        <v>75</v>
      </c>
      <c r="H35" s="55" t="s">
        <v>103</v>
      </c>
      <c r="I35" s="55">
        <v>461</v>
      </c>
      <c r="J35" s="55" t="s">
        <v>179</v>
      </c>
      <c r="K35" s="55">
        <v>70.900000000000006</v>
      </c>
      <c r="L35" s="55">
        <v>2020</v>
      </c>
      <c r="M35" s="53">
        <v>2156210.8000000003</v>
      </c>
      <c r="N35" s="53">
        <v>2156210.7999999998</v>
      </c>
      <c r="O35" s="53">
        <v>2156210.7999999998</v>
      </c>
      <c r="P35" s="58">
        <f t="shared" si="3"/>
        <v>0.99999999999999978</v>
      </c>
    </row>
    <row r="36" spans="1:16" ht="39.75" customHeight="1" x14ac:dyDescent="0.25">
      <c r="A36" s="54" t="s">
        <v>431</v>
      </c>
      <c r="B36" s="55" t="s">
        <v>70</v>
      </c>
      <c r="C36" s="55" t="s">
        <v>13</v>
      </c>
      <c r="D36" s="55" t="s">
        <v>99</v>
      </c>
      <c r="E36" s="55" t="s">
        <v>101</v>
      </c>
      <c r="F36" s="55" t="s">
        <v>47</v>
      </c>
      <c r="G36" s="55" t="s">
        <v>75</v>
      </c>
      <c r="H36" s="55" t="s">
        <v>103</v>
      </c>
      <c r="I36" s="55">
        <v>461</v>
      </c>
      <c r="J36" s="55" t="s">
        <v>179</v>
      </c>
      <c r="K36" s="55">
        <v>71.2</v>
      </c>
      <c r="L36" s="55">
        <v>2020</v>
      </c>
      <c r="M36" s="53">
        <v>2165334.4</v>
      </c>
      <c r="N36" s="53">
        <v>2165334.4</v>
      </c>
      <c r="O36" s="53">
        <v>2165334.4</v>
      </c>
      <c r="P36" s="58">
        <f t="shared" si="3"/>
        <v>1</v>
      </c>
    </row>
    <row r="37" spans="1:16" ht="38.25" customHeight="1" x14ac:dyDescent="0.25">
      <c r="A37" s="54" t="s">
        <v>432</v>
      </c>
      <c r="B37" s="55" t="s">
        <v>70</v>
      </c>
      <c r="C37" s="55" t="s">
        <v>13</v>
      </c>
      <c r="D37" s="55" t="s">
        <v>99</v>
      </c>
      <c r="E37" s="55" t="s">
        <v>101</v>
      </c>
      <c r="F37" s="55" t="s">
        <v>47</v>
      </c>
      <c r="G37" s="55" t="s">
        <v>75</v>
      </c>
      <c r="H37" s="55" t="s">
        <v>103</v>
      </c>
      <c r="I37" s="55">
        <v>461</v>
      </c>
      <c r="J37" s="55" t="s">
        <v>179</v>
      </c>
      <c r="K37" s="55">
        <v>82.4</v>
      </c>
      <c r="L37" s="55">
        <v>2020</v>
      </c>
      <c r="M37" s="53">
        <v>2505948.8000000003</v>
      </c>
      <c r="N37" s="53">
        <v>0</v>
      </c>
      <c r="O37" s="53">
        <v>0</v>
      </c>
      <c r="P37" s="58">
        <f t="shared" si="3"/>
        <v>0</v>
      </c>
    </row>
    <row r="38" spans="1:16" ht="40.5" customHeight="1" x14ac:dyDescent="0.25">
      <c r="A38" s="54" t="s">
        <v>432</v>
      </c>
      <c r="B38" s="55" t="s">
        <v>70</v>
      </c>
      <c r="C38" s="55" t="s">
        <v>13</v>
      </c>
      <c r="D38" s="55" t="s">
        <v>99</v>
      </c>
      <c r="E38" s="55" t="s">
        <v>101</v>
      </c>
      <c r="F38" s="55" t="s">
        <v>47</v>
      </c>
      <c r="G38" s="55" t="s">
        <v>75</v>
      </c>
      <c r="H38" s="55" t="s">
        <v>103</v>
      </c>
      <c r="I38" s="55">
        <v>461</v>
      </c>
      <c r="J38" s="55" t="s">
        <v>179</v>
      </c>
      <c r="K38" s="55">
        <v>82.4</v>
      </c>
      <c r="L38" s="55">
        <v>2020</v>
      </c>
      <c r="M38" s="53">
        <v>2505948.8000000003</v>
      </c>
      <c r="N38" s="53">
        <v>0</v>
      </c>
      <c r="O38" s="53">
        <v>0</v>
      </c>
      <c r="P38" s="58">
        <f t="shared" si="3"/>
        <v>0</v>
      </c>
    </row>
    <row r="39" spans="1:16" s="46" customFormat="1" ht="80.099999999999994" customHeight="1" x14ac:dyDescent="0.25">
      <c r="A39" s="59" t="s">
        <v>433</v>
      </c>
      <c r="B39" s="65">
        <v>14</v>
      </c>
      <c r="C39" s="65">
        <v>1</v>
      </c>
      <c r="D39" s="65">
        <v>29</v>
      </c>
      <c r="E39" s="65">
        <v>814</v>
      </c>
      <c r="F39" s="65" t="s">
        <v>47</v>
      </c>
      <c r="G39" s="65" t="s">
        <v>75</v>
      </c>
      <c r="H39" s="65">
        <v>13830</v>
      </c>
      <c r="I39" s="65">
        <v>461</v>
      </c>
      <c r="J39" s="65"/>
      <c r="K39" s="65"/>
      <c r="L39" s="65"/>
      <c r="M39" s="62">
        <f>SUM(M40:M45)</f>
        <v>7137696.3999999994</v>
      </c>
      <c r="N39" s="62">
        <f t="shared" ref="N39:O39" si="11">SUM(N40:N45)</f>
        <v>5982040.3999999994</v>
      </c>
      <c r="O39" s="62">
        <f t="shared" si="11"/>
        <v>5982040.3999999994</v>
      </c>
      <c r="P39" s="63">
        <f t="shared" si="3"/>
        <v>0.83809118023008089</v>
      </c>
    </row>
    <row r="40" spans="1:16" ht="35.25" customHeight="1" x14ac:dyDescent="0.25">
      <c r="A40" s="54" t="s">
        <v>434</v>
      </c>
      <c r="B40" s="55">
        <v>14</v>
      </c>
      <c r="C40" s="55">
        <v>1</v>
      </c>
      <c r="D40" s="55">
        <v>29</v>
      </c>
      <c r="E40" s="55">
        <v>814</v>
      </c>
      <c r="F40" s="55" t="s">
        <v>47</v>
      </c>
      <c r="G40" s="55" t="s">
        <v>75</v>
      </c>
      <c r="H40" s="55">
        <v>13830</v>
      </c>
      <c r="I40" s="55">
        <v>461</v>
      </c>
      <c r="J40" s="55" t="s">
        <v>179</v>
      </c>
      <c r="K40" s="55">
        <v>36.299999999999997</v>
      </c>
      <c r="L40" s="55">
        <v>2020</v>
      </c>
      <c r="M40" s="53">
        <v>1103955.5999999999</v>
      </c>
      <c r="N40" s="53">
        <v>1103955.6000000001</v>
      </c>
      <c r="O40" s="53">
        <v>1103955.6000000001</v>
      </c>
      <c r="P40" s="58">
        <f t="shared" si="3"/>
        <v>1.0000000000000002</v>
      </c>
    </row>
    <row r="41" spans="1:16" ht="35.25" customHeight="1" x14ac:dyDescent="0.25">
      <c r="A41" s="54" t="s">
        <v>434</v>
      </c>
      <c r="B41" s="55">
        <v>14</v>
      </c>
      <c r="C41" s="55">
        <v>1</v>
      </c>
      <c r="D41" s="55">
        <v>29</v>
      </c>
      <c r="E41" s="55">
        <v>814</v>
      </c>
      <c r="F41" s="55" t="s">
        <v>47</v>
      </c>
      <c r="G41" s="55" t="s">
        <v>75</v>
      </c>
      <c r="H41" s="55">
        <v>13830</v>
      </c>
      <c r="I41" s="55">
        <v>461</v>
      </c>
      <c r="J41" s="55" t="s">
        <v>179</v>
      </c>
      <c r="K41" s="55">
        <v>38</v>
      </c>
      <c r="L41" s="55">
        <v>2020</v>
      </c>
      <c r="M41" s="53">
        <v>1155656</v>
      </c>
      <c r="N41" s="53">
        <v>0</v>
      </c>
      <c r="O41" s="53">
        <v>0</v>
      </c>
      <c r="P41" s="58">
        <f t="shared" si="3"/>
        <v>0</v>
      </c>
    </row>
    <row r="42" spans="1:16" ht="35.25" customHeight="1" x14ac:dyDescent="0.25">
      <c r="A42" s="54" t="s">
        <v>434</v>
      </c>
      <c r="B42" s="55">
        <v>14</v>
      </c>
      <c r="C42" s="55">
        <v>1</v>
      </c>
      <c r="D42" s="55">
        <v>29</v>
      </c>
      <c r="E42" s="55">
        <v>814</v>
      </c>
      <c r="F42" s="55" t="s">
        <v>47</v>
      </c>
      <c r="G42" s="55" t="s">
        <v>75</v>
      </c>
      <c r="H42" s="55">
        <v>13830</v>
      </c>
      <c r="I42" s="55">
        <v>461</v>
      </c>
      <c r="J42" s="55" t="s">
        <v>179</v>
      </c>
      <c r="K42" s="55">
        <v>39.6</v>
      </c>
      <c r="L42" s="55">
        <v>2020</v>
      </c>
      <c r="M42" s="53">
        <v>1204315.2</v>
      </c>
      <c r="N42" s="53">
        <v>1204315.2</v>
      </c>
      <c r="O42" s="53">
        <v>1204315.2</v>
      </c>
      <c r="P42" s="58">
        <f t="shared" si="3"/>
        <v>1</v>
      </c>
    </row>
    <row r="43" spans="1:16" ht="38.25" customHeight="1" x14ac:dyDescent="0.25">
      <c r="A43" s="54" t="s">
        <v>434</v>
      </c>
      <c r="B43" s="55">
        <v>14</v>
      </c>
      <c r="C43" s="55">
        <v>1</v>
      </c>
      <c r="D43" s="55">
        <v>29</v>
      </c>
      <c r="E43" s="55">
        <v>814</v>
      </c>
      <c r="F43" s="55" t="s">
        <v>47</v>
      </c>
      <c r="G43" s="55" t="s">
        <v>75</v>
      </c>
      <c r="H43" s="55">
        <v>13830</v>
      </c>
      <c r="I43" s="55">
        <v>461</v>
      </c>
      <c r="J43" s="55" t="s">
        <v>179</v>
      </c>
      <c r="K43" s="55">
        <v>39.9</v>
      </c>
      <c r="L43" s="55">
        <v>2020</v>
      </c>
      <c r="M43" s="53">
        <v>1213438.8</v>
      </c>
      <c r="N43" s="53">
        <v>1213438.8</v>
      </c>
      <c r="O43" s="53">
        <v>1213438.8</v>
      </c>
      <c r="P43" s="58">
        <f t="shared" si="3"/>
        <v>1</v>
      </c>
    </row>
    <row r="44" spans="1:16" ht="38.25" customHeight="1" x14ac:dyDescent="0.25">
      <c r="A44" s="54" t="s">
        <v>434</v>
      </c>
      <c r="B44" s="55">
        <v>14</v>
      </c>
      <c r="C44" s="55">
        <v>1</v>
      </c>
      <c r="D44" s="55">
        <v>29</v>
      </c>
      <c r="E44" s="55">
        <v>814</v>
      </c>
      <c r="F44" s="55" t="s">
        <v>47</v>
      </c>
      <c r="G44" s="55" t="s">
        <v>75</v>
      </c>
      <c r="H44" s="55">
        <v>13830</v>
      </c>
      <c r="I44" s="55">
        <v>461</v>
      </c>
      <c r="J44" s="55" t="s">
        <v>179</v>
      </c>
      <c r="K44" s="55">
        <v>40.299999999999997</v>
      </c>
      <c r="L44" s="55">
        <v>2020</v>
      </c>
      <c r="M44" s="53">
        <v>1225603.5999999999</v>
      </c>
      <c r="N44" s="53">
        <v>1225603.6000000001</v>
      </c>
      <c r="O44" s="53">
        <v>1225603.6000000001</v>
      </c>
      <c r="P44" s="58">
        <f t="shared" si="3"/>
        <v>1.0000000000000002</v>
      </c>
    </row>
    <row r="45" spans="1:16" ht="36.75" customHeight="1" x14ac:dyDescent="0.25">
      <c r="A45" s="54" t="s">
        <v>434</v>
      </c>
      <c r="B45" s="55">
        <v>14</v>
      </c>
      <c r="C45" s="55">
        <v>1</v>
      </c>
      <c r="D45" s="55">
        <v>29</v>
      </c>
      <c r="E45" s="55">
        <v>814</v>
      </c>
      <c r="F45" s="55" t="s">
        <v>47</v>
      </c>
      <c r="G45" s="55" t="s">
        <v>75</v>
      </c>
      <c r="H45" s="55">
        <v>13830</v>
      </c>
      <c r="I45" s="55">
        <v>461</v>
      </c>
      <c r="J45" s="55" t="s">
        <v>179</v>
      </c>
      <c r="K45" s="55">
        <v>40.6</v>
      </c>
      <c r="L45" s="55">
        <v>2020</v>
      </c>
      <c r="M45" s="53">
        <v>1234727.2</v>
      </c>
      <c r="N45" s="53">
        <v>1234727.2</v>
      </c>
      <c r="O45" s="53">
        <v>1234727.2</v>
      </c>
      <c r="P45" s="58">
        <f t="shared" si="3"/>
        <v>1</v>
      </c>
    </row>
    <row r="46" spans="1:16" ht="32.25" customHeight="1" x14ac:dyDescent="0.25">
      <c r="A46" s="54" t="s">
        <v>387</v>
      </c>
      <c r="B46" s="55" t="s">
        <v>70</v>
      </c>
      <c r="C46" s="55" t="s">
        <v>13</v>
      </c>
      <c r="D46" s="55" t="s">
        <v>99</v>
      </c>
      <c r="E46" s="55" t="s">
        <v>101</v>
      </c>
      <c r="F46" s="55" t="s">
        <v>47</v>
      </c>
      <c r="G46" s="55" t="s">
        <v>75</v>
      </c>
      <c r="H46" s="55" t="s">
        <v>103</v>
      </c>
      <c r="I46" s="55" t="s">
        <v>105</v>
      </c>
      <c r="J46" s="70" t="s">
        <v>0</v>
      </c>
      <c r="K46" s="70" t="s">
        <v>0</v>
      </c>
      <c r="L46" s="70" t="s">
        <v>0</v>
      </c>
      <c r="M46" s="53">
        <f>152000000-37340000-43000000-M39-M26</f>
        <v>43197409.200000003</v>
      </c>
      <c r="N46" s="53">
        <v>0</v>
      </c>
      <c r="O46" s="53">
        <v>0</v>
      </c>
      <c r="P46" s="58">
        <f t="shared" si="3"/>
        <v>0</v>
      </c>
    </row>
    <row r="47" spans="1:16" s="46" customFormat="1" ht="80.099999999999994" customHeight="1" x14ac:dyDescent="0.25">
      <c r="A47" s="59" t="s">
        <v>106</v>
      </c>
      <c r="B47" s="65" t="s">
        <v>70</v>
      </c>
      <c r="C47" s="65" t="s">
        <v>13</v>
      </c>
      <c r="D47" s="65" t="s">
        <v>99</v>
      </c>
      <c r="E47" s="65" t="s">
        <v>101</v>
      </c>
      <c r="F47" s="65" t="s">
        <v>47</v>
      </c>
      <c r="G47" s="65" t="s">
        <v>75</v>
      </c>
      <c r="H47" s="65" t="s">
        <v>103</v>
      </c>
      <c r="I47" s="65" t="s">
        <v>107</v>
      </c>
      <c r="J47" s="65" t="s">
        <v>0</v>
      </c>
      <c r="K47" s="65" t="s">
        <v>0</v>
      </c>
      <c r="L47" s="65" t="s">
        <v>0</v>
      </c>
      <c r="M47" s="62">
        <f>M48+M50</f>
        <v>3000000</v>
      </c>
      <c r="N47" s="62">
        <f t="shared" ref="N47:O47" si="12">N48+N50</f>
        <v>0</v>
      </c>
      <c r="O47" s="62">
        <f t="shared" si="12"/>
        <v>0</v>
      </c>
      <c r="P47" s="63">
        <f t="shared" si="3"/>
        <v>0</v>
      </c>
    </row>
    <row r="48" spans="1:16" s="46" customFormat="1" ht="67.5" customHeight="1" x14ac:dyDescent="0.25">
      <c r="A48" s="59" t="s">
        <v>456</v>
      </c>
      <c r="B48" s="65" t="s">
        <v>70</v>
      </c>
      <c r="C48" s="65" t="s">
        <v>13</v>
      </c>
      <c r="D48" s="65" t="s">
        <v>99</v>
      </c>
      <c r="E48" s="65" t="s">
        <v>101</v>
      </c>
      <c r="F48" s="65" t="s">
        <v>47</v>
      </c>
      <c r="G48" s="65" t="s">
        <v>75</v>
      </c>
      <c r="H48" s="65" t="s">
        <v>103</v>
      </c>
      <c r="I48" s="65" t="s">
        <v>107</v>
      </c>
      <c r="J48" s="65"/>
      <c r="K48" s="65"/>
      <c r="L48" s="65"/>
      <c r="M48" s="62">
        <f>M49</f>
        <v>1377663.5999999999</v>
      </c>
      <c r="N48" s="62">
        <f t="shared" ref="N48:O48" si="13">N49</f>
        <v>0</v>
      </c>
      <c r="O48" s="62">
        <f t="shared" si="13"/>
        <v>0</v>
      </c>
      <c r="P48" s="63">
        <f t="shared" si="3"/>
        <v>0</v>
      </c>
    </row>
    <row r="49" spans="1:16" ht="36.75" customHeight="1" x14ac:dyDescent="0.25">
      <c r="A49" s="54" t="s">
        <v>455</v>
      </c>
      <c r="B49" s="55" t="s">
        <v>70</v>
      </c>
      <c r="C49" s="55" t="s">
        <v>13</v>
      </c>
      <c r="D49" s="55" t="s">
        <v>99</v>
      </c>
      <c r="E49" s="55" t="s">
        <v>101</v>
      </c>
      <c r="F49" s="55" t="s">
        <v>47</v>
      </c>
      <c r="G49" s="55" t="s">
        <v>75</v>
      </c>
      <c r="H49" s="55" t="s">
        <v>103</v>
      </c>
      <c r="I49" s="55" t="s">
        <v>107</v>
      </c>
      <c r="J49" s="55" t="s">
        <v>179</v>
      </c>
      <c r="K49" s="55">
        <v>45.3</v>
      </c>
      <c r="L49" s="55">
        <v>2020</v>
      </c>
      <c r="M49" s="53">
        <v>1377663.5999999999</v>
      </c>
      <c r="N49" s="53">
        <v>0</v>
      </c>
      <c r="O49" s="53">
        <v>0</v>
      </c>
      <c r="P49" s="58">
        <f t="shared" si="3"/>
        <v>0</v>
      </c>
    </row>
    <row r="50" spans="1:16" ht="32.25" customHeight="1" x14ac:dyDescent="0.25">
      <c r="A50" s="54" t="s">
        <v>387</v>
      </c>
      <c r="B50" s="55" t="s">
        <v>70</v>
      </c>
      <c r="C50" s="55" t="s">
        <v>13</v>
      </c>
      <c r="D50" s="55" t="s">
        <v>99</v>
      </c>
      <c r="E50" s="55" t="s">
        <v>101</v>
      </c>
      <c r="F50" s="55" t="s">
        <v>47</v>
      </c>
      <c r="G50" s="55" t="s">
        <v>75</v>
      </c>
      <c r="H50" s="55" t="s">
        <v>103</v>
      </c>
      <c r="I50" s="55" t="s">
        <v>107</v>
      </c>
      <c r="J50" s="70" t="s">
        <v>0</v>
      </c>
      <c r="K50" s="70" t="s">
        <v>0</v>
      </c>
      <c r="L50" s="70" t="s">
        <v>0</v>
      </c>
      <c r="M50" s="53">
        <f>80000000-50000000-27000000-M49</f>
        <v>1622336.4000000001</v>
      </c>
      <c r="N50" s="53">
        <v>0</v>
      </c>
      <c r="O50" s="53">
        <v>0</v>
      </c>
      <c r="P50" s="58">
        <f t="shared" si="3"/>
        <v>0</v>
      </c>
    </row>
    <row r="51" spans="1:16" s="46" customFormat="1" ht="15" hidden="1" customHeight="1" x14ac:dyDescent="0.25">
      <c r="A51" s="64" t="s">
        <v>86</v>
      </c>
      <c r="B51" s="65" t="s">
        <v>70</v>
      </c>
      <c r="C51" s="65" t="s">
        <v>13</v>
      </c>
      <c r="D51" s="65" t="s">
        <v>99</v>
      </c>
      <c r="E51" s="65" t="s">
        <v>101</v>
      </c>
      <c r="F51" s="65" t="s">
        <v>47</v>
      </c>
      <c r="G51" s="65" t="s">
        <v>27</v>
      </c>
      <c r="H51" s="65" t="s">
        <v>0</v>
      </c>
      <c r="I51" s="65" t="s">
        <v>0</v>
      </c>
      <c r="J51" s="65" t="s">
        <v>0</v>
      </c>
      <c r="K51" s="65" t="s">
        <v>0</v>
      </c>
      <c r="L51" s="65" t="s">
        <v>0</v>
      </c>
      <c r="M51" s="62">
        <f>M52</f>
        <v>0</v>
      </c>
      <c r="N51" s="62">
        <f t="shared" ref="N51:O51" si="14">N52</f>
        <v>0</v>
      </c>
      <c r="O51" s="62">
        <f t="shared" si="14"/>
        <v>0</v>
      </c>
      <c r="P51" s="63" t="e">
        <f t="shared" si="3"/>
        <v>#DIV/0!</v>
      </c>
    </row>
    <row r="52" spans="1:16" s="46" customFormat="1" ht="64.5" hidden="1" customHeight="1" x14ac:dyDescent="0.25">
      <c r="A52" s="59" t="s">
        <v>102</v>
      </c>
      <c r="B52" s="65" t="s">
        <v>70</v>
      </c>
      <c r="C52" s="65" t="s">
        <v>13</v>
      </c>
      <c r="D52" s="65" t="s">
        <v>99</v>
      </c>
      <c r="E52" s="65" t="s">
        <v>101</v>
      </c>
      <c r="F52" s="65" t="s">
        <v>47</v>
      </c>
      <c r="G52" s="65" t="s">
        <v>27</v>
      </c>
      <c r="H52" s="65" t="s">
        <v>103</v>
      </c>
      <c r="I52" s="66" t="s">
        <v>0</v>
      </c>
      <c r="J52" s="66" t="s">
        <v>0</v>
      </c>
      <c r="K52" s="66" t="s">
        <v>0</v>
      </c>
      <c r="L52" s="66" t="s">
        <v>0</v>
      </c>
      <c r="M52" s="62">
        <f>M53+M55</f>
        <v>0</v>
      </c>
      <c r="N52" s="62">
        <f t="shared" ref="N52:O52" si="15">N53+N55</f>
        <v>0</v>
      </c>
      <c r="O52" s="62">
        <f t="shared" si="15"/>
        <v>0</v>
      </c>
      <c r="P52" s="63" t="e">
        <f t="shared" si="3"/>
        <v>#DIV/0!</v>
      </c>
    </row>
    <row r="53" spans="1:16" s="46" customFormat="1" ht="80.099999999999994" hidden="1" customHeight="1" x14ac:dyDescent="0.25">
      <c r="A53" s="59" t="s">
        <v>104</v>
      </c>
      <c r="B53" s="65" t="s">
        <v>70</v>
      </c>
      <c r="C53" s="65" t="s">
        <v>13</v>
      </c>
      <c r="D53" s="65" t="s">
        <v>99</v>
      </c>
      <c r="E53" s="65" t="s">
        <v>101</v>
      </c>
      <c r="F53" s="65" t="s">
        <v>47</v>
      </c>
      <c r="G53" s="65" t="s">
        <v>27</v>
      </c>
      <c r="H53" s="65" t="s">
        <v>103</v>
      </c>
      <c r="I53" s="65" t="s">
        <v>105</v>
      </c>
      <c r="J53" s="65" t="s">
        <v>0</v>
      </c>
      <c r="K53" s="65" t="s">
        <v>0</v>
      </c>
      <c r="L53" s="65" t="s">
        <v>0</v>
      </c>
      <c r="M53" s="62">
        <f>M54</f>
        <v>0</v>
      </c>
      <c r="N53" s="62">
        <f t="shared" ref="N53:O53" si="16">N54</f>
        <v>0</v>
      </c>
      <c r="O53" s="62">
        <f t="shared" si="16"/>
        <v>0</v>
      </c>
      <c r="P53" s="63" t="e">
        <f t="shared" si="3"/>
        <v>#DIV/0!</v>
      </c>
    </row>
    <row r="54" spans="1:16" ht="32.25" hidden="1" customHeight="1" x14ac:dyDescent="0.25">
      <c r="A54" s="54" t="s">
        <v>387</v>
      </c>
      <c r="B54" s="55" t="s">
        <v>70</v>
      </c>
      <c r="C54" s="55" t="s">
        <v>13</v>
      </c>
      <c r="D54" s="55" t="s">
        <v>99</v>
      </c>
      <c r="E54" s="55" t="s">
        <v>101</v>
      </c>
      <c r="F54" s="55" t="s">
        <v>47</v>
      </c>
      <c r="G54" s="55" t="s">
        <v>27</v>
      </c>
      <c r="H54" s="55" t="s">
        <v>103</v>
      </c>
      <c r="I54" s="55" t="s">
        <v>105</v>
      </c>
      <c r="J54" s="70" t="s">
        <v>0</v>
      </c>
      <c r="K54" s="70" t="s">
        <v>0</v>
      </c>
      <c r="L54" s="70" t="s">
        <v>0</v>
      </c>
      <c r="M54" s="53">
        <f>12000000-7000000-5000000</f>
        <v>0</v>
      </c>
      <c r="N54" s="53">
        <f t="shared" ref="N54:O54" si="17">12000000-7000000-5000000</f>
        <v>0</v>
      </c>
      <c r="O54" s="53">
        <f t="shared" si="17"/>
        <v>0</v>
      </c>
      <c r="P54" s="58" t="e">
        <f t="shared" si="3"/>
        <v>#DIV/0!</v>
      </c>
    </row>
    <row r="55" spans="1:16" s="46" customFormat="1" ht="80.099999999999994" hidden="1" customHeight="1" x14ac:dyDescent="0.25">
      <c r="A55" s="59" t="s">
        <v>106</v>
      </c>
      <c r="B55" s="65" t="s">
        <v>70</v>
      </c>
      <c r="C55" s="65" t="s">
        <v>13</v>
      </c>
      <c r="D55" s="65" t="s">
        <v>99</v>
      </c>
      <c r="E55" s="65" t="s">
        <v>101</v>
      </c>
      <c r="F55" s="65" t="s">
        <v>47</v>
      </c>
      <c r="G55" s="65" t="s">
        <v>27</v>
      </c>
      <c r="H55" s="65" t="s">
        <v>103</v>
      </c>
      <c r="I55" s="65" t="s">
        <v>107</v>
      </c>
      <c r="J55" s="65" t="s">
        <v>0</v>
      </c>
      <c r="K55" s="65" t="s">
        <v>0</v>
      </c>
      <c r="L55" s="65" t="s">
        <v>0</v>
      </c>
      <c r="M55" s="62">
        <f>M56</f>
        <v>0</v>
      </c>
      <c r="N55" s="62">
        <f t="shared" ref="N55:O55" si="18">N56</f>
        <v>0</v>
      </c>
      <c r="O55" s="62">
        <f t="shared" si="18"/>
        <v>0</v>
      </c>
      <c r="P55" s="63" t="e">
        <f t="shared" si="3"/>
        <v>#DIV/0!</v>
      </c>
    </row>
    <row r="56" spans="1:16" ht="32.25" hidden="1" customHeight="1" x14ac:dyDescent="0.25">
      <c r="A56" s="54" t="s">
        <v>387</v>
      </c>
      <c r="B56" s="55" t="s">
        <v>70</v>
      </c>
      <c r="C56" s="55" t="s">
        <v>13</v>
      </c>
      <c r="D56" s="55" t="s">
        <v>99</v>
      </c>
      <c r="E56" s="55" t="s">
        <v>101</v>
      </c>
      <c r="F56" s="55" t="s">
        <v>47</v>
      </c>
      <c r="G56" s="55" t="s">
        <v>27</v>
      </c>
      <c r="H56" s="55" t="s">
        <v>103</v>
      </c>
      <c r="I56" s="55" t="s">
        <v>107</v>
      </c>
      <c r="J56" s="70" t="s">
        <v>0</v>
      </c>
      <c r="K56" s="70" t="s">
        <v>0</v>
      </c>
      <c r="L56" s="70" t="s">
        <v>0</v>
      </c>
      <c r="M56" s="53">
        <f>35000000-25000000-10000000</f>
        <v>0</v>
      </c>
      <c r="N56" s="53">
        <f t="shared" ref="N56:O56" si="19">35000000-25000000-10000000</f>
        <v>0</v>
      </c>
      <c r="O56" s="53">
        <f t="shared" si="19"/>
        <v>0</v>
      </c>
      <c r="P56" s="58" t="e">
        <f t="shared" si="3"/>
        <v>#DIV/0!</v>
      </c>
    </row>
    <row r="57" spans="1:16" s="46" customFormat="1" ht="32.25" customHeight="1" x14ac:dyDescent="0.25">
      <c r="A57" s="59" t="s">
        <v>108</v>
      </c>
      <c r="B57" s="65" t="s">
        <v>94</v>
      </c>
      <c r="C57" s="65" t="s">
        <v>0</v>
      </c>
      <c r="D57" s="65" t="s">
        <v>0</v>
      </c>
      <c r="E57" s="65" t="s">
        <v>0</v>
      </c>
      <c r="F57" s="65" t="s">
        <v>0</v>
      </c>
      <c r="G57" s="65" t="s">
        <v>0</v>
      </c>
      <c r="H57" s="66" t="s">
        <v>0</v>
      </c>
      <c r="I57" s="66" t="s">
        <v>0</v>
      </c>
      <c r="J57" s="66" t="s">
        <v>0</v>
      </c>
      <c r="K57" s="66" t="s">
        <v>0</v>
      </c>
      <c r="L57" s="66" t="s">
        <v>0</v>
      </c>
      <c r="M57" s="62">
        <f t="shared" ref="M57:M63" si="20">M58</f>
        <v>22000000</v>
      </c>
      <c r="N57" s="62">
        <f t="shared" ref="N57:O63" si="21">N58</f>
        <v>0</v>
      </c>
      <c r="O57" s="62">
        <f t="shared" si="21"/>
        <v>0</v>
      </c>
      <c r="P57" s="63">
        <f t="shared" si="3"/>
        <v>0</v>
      </c>
    </row>
    <row r="58" spans="1:16" s="46" customFormat="1" ht="64.5" customHeight="1" x14ac:dyDescent="0.25">
      <c r="A58" s="59" t="s">
        <v>109</v>
      </c>
      <c r="B58" s="65" t="s">
        <v>94</v>
      </c>
      <c r="C58" s="65" t="s">
        <v>28</v>
      </c>
      <c r="D58" s="65" t="s">
        <v>25</v>
      </c>
      <c r="E58" s="65" t="s">
        <v>0</v>
      </c>
      <c r="F58" s="65" t="s">
        <v>0</v>
      </c>
      <c r="G58" s="65" t="s">
        <v>0</v>
      </c>
      <c r="H58" s="66" t="s">
        <v>0</v>
      </c>
      <c r="I58" s="66" t="s">
        <v>0</v>
      </c>
      <c r="J58" s="66" t="s">
        <v>0</v>
      </c>
      <c r="K58" s="66" t="s">
        <v>0</v>
      </c>
      <c r="L58" s="66" t="s">
        <v>0</v>
      </c>
      <c r="M58" s="62">
        <f t="shared" si="20"/>
        <v>22000000</v>
      </c>
      <c r="N58" s="62">
        <f t="shared" si="21"/>
        <v>0</v>
      </c>
      <c r="O58" s="62">
        <f t="shared" si="21"/>
        <v>0</v>
      </c>
      <c r="P58" s="63">
        <f t="shared" si="3"/>
        <v>0</v>
      </c>
    </row>
    <row r="59" spans="1:16" s="46" customFormat="1" ht="32.25" customHeight="1" x14ac:dyDescent="0.25">
      <c r="A59" s="59" t="s">
        <v>110</v>
      </c>
      <c r="B59" s="65" t="s">
        <v>94</v>
      </c>
      <c r="C59" s="65" t="s">
        <v>28</v>
      </c>
      <c r="D59" s="65" t="s">
        <v>25</v>
      </c>
      <c r="E59" s="65" t="s">
        <v>111</v>
      </c>
      <c r="F59" s="65" t="s">
        <v>0</v>
      </c>
      <c r="G59" s="65" t="s">
        <v>0</v>
      </c>
      <c r="H59" s="66" t="s">
        <v>0</v>
      </c>
      <c r="I59" s="66" t="s">
        <v>0</v>
      </c>
      <c r="J59" s="66" t="s">
        <v>0</v>
      </c>
      <c r="K59" s="66" t="s">
        <v>0</v>
      </c>
      <c r="L59" s="66" t="s">
        <v>0</v>
      </c>
      <c r="M59" s="62">
        <f t="shared" si="20"/>
        <v>22000000</v>
      </c>
      <c r="N59" s="62">
        <f t="shared" si="21"/>
        <v>0</v>
      </c>
      <c r="O59" s="62">
        <f t="shared" si="21"/>
        <v>0</v>
      </c>
      <c r="P59" s="63">
        <f t="shared" si="3"/>
        <v>0</v>
      </c>
    </row>
    <row r="60" spans="1:16" s="46" customFormat="1" ht="15" customHeight="1" x14ac:dyDescent="0.25">
      <c r="A60" s="64" t="s">
        <v>112</v>
      </c>
      <c r="B60" s="65" t="s">
        <v>94</v>
      </c>
      <c r="C60" s="65" t="s">
        <v>28</v>
      </c>
      <c r="D60" s="65" t="s">
        <v>25</v>
      </c>
      <c r="E60" s="65" t="s">
        <v>111</v>
      </c>
      <c r="F60" s="65" t="s">
        <v>113</v>
      </c>
      <c r="G60" s="65" t="s">
        <v>0</v>
      </c>
      <c r="H60" s="65" t="s">
        <v>0</v>
      </c>
      <c r="I60" s="65" t="s">
        <v>0</v>
      </c>
      <c r="J60" s="65" t="s">
        <v>0</v>
      </c>
      <c r="K60" s="65" t="s">
        <v>0</v>
      </c>
      <c r="L60" s="65" t="s">
        <v>0</v>
      </c>
      <c r="M60" s="62">
        <f t="shared" si="20"/>
        <v>22000000</v>
      </c>
      <c r="N60" s="62">
        <f t="shared" si="21"/>
        <v>0</v>
      </c>
      <c r="O60" s="62">
        <f t="shared" si="21"/>
        <v>0</v>
      </c>
      <c r="P60" s="63">
        <f t="shared" si="3"/>
        <v>0</v>
      </c>
    </row>
    <row r="61" spans="1:16" s="46" customFormat="1" ht="15" customHeight="1" x14ac:dyDescent="0.25">
      <c r="A61" s="64" t="s">
        <v>114</v>
      </c>
      <c r="B61" s="65" t="s">
        <v>94</v>
      </c>
      <c r="C61" s="65" t="s">
        <v>28</v>
      </c>
      <c r="D61" s="65" t="s">
        <v>25</v>
      </c>
      <c r="E61" s="65" t="s">
        <v>111</v>
      </c>
      <c r="F61" s="65" t="s">
        <v>113</v>
      </c>
      <c r="G61" s="65" t="s">
        <v>75</v>
      </c>
      <c r="H61" s="65" t="s">
        <v>0</v>
      </c>
      <c r="I61" s="65" t="s">
        <v>0</v>
      </c>
      <c r="J61" s="65" t="s">
        <v>0</v>
      </c>
      <c r="K61" s="65" t="s">
        <v>0</v>
      </c>
      <c r="L61" s="65" t="s">
        <v>0</v>
      </c>
      <c r="M61" s="62">
        <f t="shared" si="20"/>
        <v>22000000</v>
      </c>
      <c r="N61" s="62">
        <f t="shared" si="21"/>
        <v>0</v>
      </c>
      <c r="O61" s="62">
        <f t="shared" si="21"/>
        <v>0</v>
      </c>
      <c r="P61" s="63">
        <f t="shared" si="3"/>
        <v>0</v>
      </c>
    </row>
    <row r="62" spans="1:16" s="46" customFormat="1" ht="80.099999999999994" customHeight="1" x14ac:dyDescent="0.25">
      <c r="A62" s="59" t="s">
        <v>115</v>
      </c>
      <c r="B62" s="65" t="s">
        <v>94</v>
      </c>
      <c r="C62" s="65" t="s">
        <v>28</v>
      </c>
      <c r="D62" s="65" t="s">
        <v>25</v>
      </c>
      <c r="E62" s="65" t="s">
        <v>111</v>
      </c>
      <c r="F62" s="65" t="s">
        <v>113</v>
      </c>
      <c r="G62" s="65" t="s">
        <v>75</v>
      </c>
      <c r="H62" s="65" t="s">
        <v>116</v>
      </c>
      <c r="I62" s="66" t="s">
        <v>0</v>
      </c>
      <c r="J62" s="66" t="s">
        <v>0</v>
      </c>
      <c r="K62" s="66" t="s">
        <v>0</v>
      </c>
      <c r="L62" s="66" t="s">
        <v>0</v>
      </c>
      <c r="M62" s="62">
        <f t="shared" si="20"/>
        <v>22000000</v>
      </c>
      <c r="N62" s="62">
        <f t="shared" si="21"/>
        <v>0</v>
      </c>
      <c r="O62" s="62">
        <f t="shared" si="21"/>
        <v>0</v>
      </c>
      <c r="P62" s="63">
        <f t="shared" si="3"/>
        <v>0</v>
      </c>
    </row>
    <row r="63" spans="1:16" s="46" customFormat="1" ht="80.099999999999994" customHeight="1" x14ac:dyDescent="0.25">
      <c r="A63" s="59" t="s">
        <v>106</v>
      </c>
      <c r="B63" s="65" t="s">
        <v>94</v>
      </c>
      <c r="C63" s="65" t="s">
        <v>28</v>
      </c>
      <c r="D63" s="65" t="s">
        <v>25</v>
      </c>
      <c r="E63" s="65" t="s">
        <v>111</v>
      </c>
      <c r="F63" s="65" t="s">
        <v>113</v>
      </c>
      <c r="G63" s="65" t="s">
        <v>75</v>
      </c>
      <c r="H63" s="65" t="s">
        <v>116</v>
      </c>
      <c r="I63" s="65" t="s">
        <v>107</v>
      </c>
      <c r="J63" s="65" t="s">
        <v>0</v>
      </c>
      <c r="K63" s="65" t="s">
        <v>0</v>
      </c>
      <c r="L63" s="65" t="s">
        <v>0</v>
      </c>
      <c r="M63" s="62">
        <f t="shared" si="20"/>
        <v>22000000</v>
      </c>
      <c r="N63" s="62">
        <f t="shared" si="21"/>
        <v>0</v>
      </c>
      <c r="O63" s="62">
        <f t="shared" si="21"/>
        <v>0</v>
      </c>
      <c r="P63" s="63">
        <f t="shared" si="3"/>
        <v>0</v>
      </c>
    </row>
    <row r="64" spans="1:16" ht="32.25" customHeight="1" x14ac:dyDescent="0.25">
      <c r="A64" s="54" t="s">
        <v>387</v>
      </c>
      <c r="B64" s="55" t="s">
        <v>94</v>
      </c>
      <c r="C64" s="55" t="s">
        <v>28</v>
      </c>
      <c r="D64" s="55" t="s">
        <v>25</v>
      </c>
      <c r="E64" s="55" t="s">
        <v>111</v>
      </c>
      <c r="F64" s="55" t="s">
        <v>113</v>
      </c>
      <c r="G64" s="55" t="s">
        <v>75</v>
      </c>
      <c r="H64" s="55" t="s">
        <v>116</v>
      </c>
      <c r="I64" s="55" t="s">
        <v>107</v>
      </c>
      <c r="J64" s="70" t="s">
        <v>0</v>
      </c>
      <c r="K64" s="70" t="s">
        <v>0</v>
      </c>
      <c r="L64" s="70" t="s">
        <v>0</v>
      </c>
      <c r="M64" s="53">
        <v>22000000</v>
      </c>
      <c r="N64" s="53">
        <v>0</v>
      </c>
      <c r="O64" s="53">
        <v>0</v>
      </c>
      <c r="P64" s="58">
        <f t="shared" si="3"/>
        <v>0</v>
      </c>
    </row>
    <row r="65" spans="1:16" s="46" customFormat="1" ht="64.5" customHeight="1" x14ac:dyDescent="0.25">
      <c r="A65" s="59" t="s">
        <v>194</v>
      </c>
      <c r="B65" s="65" t="s">
        <v>195</v>
      </c>
      <c r="C65" s="65" t="s">
        <v>0</v>
      </c>
      <c r="D65" s="65" t="s">
        <v>0</v>
      </c>
      <c r="E65" s="65" t="s">
        <v>0</v>
      </c>
      <c r="F65" s="65" t="s">
        <v>0</v>
      </c>
      <c r="G65" s="65" t="s">
        <v>0</v>
      </c>
      <c r="H65" s="66" t="s">
        <v>0</v>
      </c>
      <c r="I65" s="66" t="s">
        <v>0</v>
      </c>
      <c r="J65" s="66" t="s">
        <v>0</v>
      </c>
      <c r="K65" s="66" t="s">
        <v>0</v>
      </c>
      <c r="L65" s="66" t="s">
        <v>0</v>
      </c>
      <c r="M65" s="62">
        <f t="shared" ref="M65:M72" si="22">M66</f>
        <v>200000</v>
      </c>
      <c r="N65" s="62">
        <f t="shared" ref="N65:O72" si="23">N66</f>
        <v>0</v>
      </c>
      <c r="O65" s="62">
        <f t="shared" si="23"/>
        <v>0</v>
      </c>
      <c r="P65" s="63">
        <f t="shared" si="3"/>
        <v>0</v>
      </c>
    </row>
    <row r="66" spans="1:16" s="46" customFormat="1" ht="48.9" customHeight="1" x14ac:dyDescent="0.25">
      <c r="A66" s="59" t="s">
        <v>196</v>
      </c>
      <c r="B66" s="65" t="s">
        <v>195</v>
      </c>
      <c r="C66" s="65" t="s">
        <v>19</v>
      </c>
      <c r="D66" s="65" t="s">
        <v>0</v>
      </c>
      <c r="E66" s="65" t="s">
        <v>0</v>
      </c>
      <c r="F66" s="65" t="s">
        <v>0</v>
      </c>
      <c r="G66" s="65" t="s">
        <v>0</v>
      </c>
      <c r="H66" s="66" t="s">
        <v>0</v>
      </c>
      <c r="I66" s="66" t="s">
        <v>0</v>
      </c>
      <c r="J66" s="66" t="s">
        <v>0</v>
      </c>
      <c r="K66" s="66" t="s">
        <v>0</v>
      </c>
      <c r="L66" s="66" t="s">
        <v>0</v>
      </c>
      <c r="M66" s="62">
        <f t="shared" si="22"/>
        <v>200000</v>
      </c>
      <c r="N66" s="62">
        <f t="shared" si="23"/>
        <v>0</v>
      </c>
      <c r="O66" s="62">
        <f t="shared" si="23"/>
        <v>0</v>
      </c>
      <c r="P66" s="63">
        <f t="shared" si="3"/>
        <v>0</v>
      </c>
    </row>
    <row r="67" spans="1:16" s="46" customFormat="1" ht="96.6" customHeight="1" x14ac:dyDescent="0.25">
      <c r="A67" s="59" t="s">
        <v>197</v>
      </c>
      <c r="B67" s="65" t="s">
        <v>195</v>
      </c>
      <c r="C67" s="65" t="s">
        <v>19</v>
      </c>
      <c r="D67" s="65" t="s">
        <v>198</v>
      </c>
      <c r="E67" s="65" t="s">
        <v>0</v>
      </c>
      <c r="F67" s="65" t="s">
        <v>0</v>
      </c>
      <c r="G67" s="65" t="s">
        <v>0</v>
      </c>
      <c r="H67" s="66" t="s">
        <v>0</v>
      </c>
      <c r="I67" s="66" t="s">
        <v>0</v>
      </c>
      <c r="J67" s="66" t="s">
        <v>0</v>
      </c>
      <c r="K67" s="66" t="s">
        <v>0</v>
      </c>
      <c r="L67" s="66" t="s">
        <v>0</v>
      </c>
      <c r="M67" s="62">
        <f t="shared" si="22"/>
        <v>200000</v>
      </c>
      <c r="N67" s="62">
        <f t="shared" si="23"/>
        <v>0</v>
      </c>
      <c r="O67" s="62">
        <f t="shared" si="23"/>
        <v>0</v>
      </c>
      <c r="P67" s="63">
        <f t="shared" si="3"/>
        <v>0</v>
      </c>
    </row>
    <row r="68" spans="1:16" s="46" customFormat="1" ht="32.25" customHeight="1" x14ac:dyDescent="0.25">
      <c r="A68" s="59" t="s">
        <v>199</v>
      </c>
      <c r="B68" s="65" t="s">
        <v>195</v>
      </c>
      <c r="C68" s="65" t="s">
        <v>19</v>
      </c>
      <c r="D68" s="65" t="s">
        <v>198</v>
      </c>
      <c r="E68" s="65" t="s">
        <v>200</v>
      </c>
      <c r="F68" s="65" t="s">
        <v>0</v>
      </c>
      <c r="G68" s="65" t="s">
        <v>0</v>
      </c>
      <c r="H68" s="66" t="s">
        <v>0</v>
      </c>
      <c r="I68" s="66" t="s">
        <v>0</v>
      </c>
      <c r="J68" s="66" t="s">
        <v>0</v>
      </c>
      <c r="K68" s="66" t="s">
        <v>0</v>
      </c>
      <c r="L68" s="66" t="s">
        <v>0</v>
      </c>
      <c r="M68" s="62">
        <f t="shared" si="22"/>
        <v>200000</v>
      </c>
      <c r="N68" s="62">
        <f t="shared" si="23"/>
        <v>0</v>
      </c>
      <c r="O68" s="62">
        <f t="shared" si="23"/>
        <v>0</v>
      </c>
      <c r="P68" s="63">
        <f t="shared" si="3"/>
        <v>0</v>
      </c>
    </row>
    <row r="69" spans="1:16" s="46" customFormat="1" ht="15" customHeight="1" x14ac:dyDescent="0.25">
      <c r="A69" s="64" t="s">
        <v>44</v>
      </c>
      <c r="B69" s="65" t="s">
        <v>195</v>
      </c>
      <c r="C69" s="65" t="s">
        <v>19</v>
      </c>
      <c r="D69" s="65" t="s">
        <v>198</v>
      </c>
      <c r="E69" s="65" t="s">
        <v>200</v>
      </c>
      <c r="F69" s="65" t="s">
        <v>45</v>
      </c>
      <c r="G69" s="65" t="s">
        <v>0</v>
      </c>
      <c r="H69" s="65" t="s">
        <v>0</v>
      </c>
      <c r="I69" s="65" t="s">
        <v>0</v>
      </c>
      <c r="J69" s="65" t="s">
        <v>0</v>
      </c>
      <c r="K69" s="65" t="s">
        <v>0</v>
      </c>
      <c r="L69" s="65" t="s">
        <v>0</v>
      </c>
      <c r="M69" s="62">
        <f t="shared" si="22"/>
        <v>200000</v>
      </c>
      <c r="N69" s="62">
        <f t="shared" si="23"/>
        <v>0</v>
      </c>
      <c r="O69" s="62">
        <f t="shared" si="23"/>
        <v>0</v>
      </c>
      <c r="P69" s="63">
        <f t="shared" si="3"/>
        <v>0</v>
      </c>
    </row>
    <row r="70" spans="1:16" s="46" customFormat="1" ht="32.25" customHeight="1" x14ac:dyDescent="0.25">
      <c r="A70" s="64" t="s">
        <v>201</v>
      </c>
      <c r="B70" s="65" t="s">
        <v>195</v>
      </c>
      <c r="C70" s="65" t="s">
        <v>19</v>
      </c>
      <c r="D70" s="65" t="s">
        <v>198</v>
      </c>
      <c r="E70" s="65" t="s">
        <v>200</v>
      </c>
      <c r="F70" s="65" t="s">
        <v>45</v>
      </c>
      <c r="G70" s="65" t="s">
        <v>24</v>
      </c>
      <c r="H70" s="65" t="s">
        <v>0</v>
      </c>
      <c r="I70" s="65" t="s">
        <v>0</v>
      </c>
      <c r="J70" s="65" t="s">
        <v>0</v>
      </c>
      <c r="K70" s="65" t="s">
        <v>0</v>
      </c>
      <c r="L70" s="65" t="s">
        <v>0</v>
      </c>
      <c r="M70" s="62">
        <f t="shared" si="22"/>
        <v>200000</v>
      </c>
      <c r="N70" s="62">
        <f t="shared" si="23"/>
        <v>0</v>
      </c>
      <c r="O70" s="62">
        <f t="shared" si="23"/>
        <v>0</v>
      </c>
      <c r="P70" s="63">
        <f t="shared" si="3"/>
        <v>0</v>
      </c>
    </row>
    <row r="71" spans="1:16" s="46" customFormat="1" ht="64.5" customHeight="1" x14ac:dyDescent="0.25">
      <c r="A71" s="59" t="s">
        <v>202</v>
      </c>
      <c r="B71" s="65" t="s">
        <v>195</v>
      </c>
      <c r="C71" s="65" t="s">
        <v>19</v>
      </c>
      <c r="D71" s="65" t="s">
        <v>198</v>
      </c>
      <c r="E71" s="65" t="s">
        <v>200</v>
      </c>
      <c r="F71" s="65" t="s">
        <v>45</v>
      </c>
      <c r="G71" s="65" t="s">
        <v>24</v>
      </c>
      <c r="H71" s="65" t="s">
        <v>203</v>
      </c>
      <c r="I71" s="66" t="s">
        <v>0</v>
      </c>
      <c r="J71" s="66" t="s">
        <v>0</v>
      </c>
      <c r="K71" s="66" t="s">
        <v>0</v>
      </c>
      <c r="L71" s="66" t="s">
        <v>0</v>
      </c>
      <c r="M71" s="62">
        <f t="shared" si="22"/>
        <v>200000</v>
      </c>
      <c r="N71" s="62">
        <f t="shared" si="23"/>
        <v>0</v>
      </c>
      <c r="O71" s="62">
        <f t="shared" si="23"/>
        <v>0</v>
      </c>
      <c r="P71" s="63">
        <f t="shared" ref="P71:P73" si="24">O71/M71</f>
        <v>0</v>
      </c>
    </row>
    <row r="72" spans="1:16" s="46" customFormat="1" ht="80.099999999999994" customHeight="1" x14ac:dyDescent="0.25">
      <c r="A72" s="59" t="s">
        <v>204</v>
      </c>
      <c r="B72" s="65" t="s">
        <v>195</v>
      </c>
      <c r="C72" s="65" t="s">
        <v>19</v>
      </c>
      <c r="D72" s="65" t="s">
        <v>198</v>
      </c>
      <c r="E72" s="65" t="s">
        <v>200</v>
      </c>
      <c r="F72" s="65" t="s">
        <v>45</v>
      </c>
      <c r="G72" s="65" t="s">
        <v>24</v>
      </c>
      <c r="H72" s="65" t="s">
        <v>203</v>
      </c>
      <c r="I72" s="65" t="s">
        <v>205</v>
      </c>
      <c r="J72" s="65" t="s">
        <v>0</v>
      </c>
      <c r="K72" s="65" t="s">
        <v>0</v>
      </c>
      <c r="L72" s="65" t="s">
        <v>0</v>
      </c>
      <c r="M72" s="62">
        <f t="shared" si="22"/>
        <v>200000</v>
      </c>
      <c r="N72" s="62">
        <f t="shared" si="23"/>
        <v>0</v>
      </c>
      <c r="O72" s="62">
        <f t="shared" si="23"/>
        <v>0</v>
      </c>
      <c r="P72" s="63">
        <f t="shared" si="24"/>
        <v>0</v>
      </c>
    </row>
    <row r="73" spans="1:16" ht="32.25" customHeight="1" x14ac:dyDescent="0.25">
      <c r="A73" s="54" t="s">
        <v>387</v>
      </c>
      <c r="B73" s="55" t="s">
        <v>195</v>
      </c>
      <c r="C73" s="55" t="s">
        <v>19</v>
      </c>
      <c r="D73" s="55" t="s">
        <v>198</v>
      </c>
      <c r="E73" s="55" t="s">
        <v>200</v>
      </c>
      <c r="F73" s="55" t="s">
        <v>45</v>
      </c>
      <c r="G73" s="55" t="s">
        <v>24</v>
      </c>
      <c r="H73" s="55" t="s">
        <v>203</v>
      </c>
      <c r="I73" s="55" t="s">
        <v>205</v>
      </c>
      <c r="J73" s="70" t="s">
        <v>0</v>
      </c>
      <c r="K73" s="70" t="s">
        <v>0</v>
      </c>
      <c r="L73" s="70" t="s">
        <v>0</v>
      </c>
      <c r="M73" s="53">
        <v>200000</v>
      </c>
      <c r="N73" s="53">
        <v>0</v>
      </c>
      <c r="O73" s="53">
        <v>0</v>
      </c>
      <c r="P73" s="58">
        <f t="shared" si="24"/>
        <v>0</v>
      </c>
    </row>
    <row r="76" spans="1:16" ht="25.2" x14ac:dyDescent="0.25">
      <c r="A76" s="74" t="s">
        <v>452</v>
      </c>
      <c r="B76" s="74"/>
      <c r="C76" s="74"/>
      <c r="D76" s="74"/>
      <c r="E76" s="26"/>
      <c r="F76" s="26"/>
      <c r="G76" s="26"/>
      <c r="H76" s="26"/>
      <c r="I76" s="26"/>
      <c r="J76" s="26"/>
      <c r="K76" s="26"/>
      <c r="L76" s="26"/>
      <c r="M76" s="26"/>
      <c r="N76" s="75" t="s">
        <v>453</v>
      </c>
      <c r="O76" s="75"/>
      <c r="P76" s="75"/>
    </row>
    <row r="77" spans="1:16" ht="18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2"/>
      <c r="O77" s="2"/>
      <c r="P77" s="2"/>
    </row>
    <row r="78" spans="1:16" ht="18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2"/>
      <c r="O78" s="2"/>
      <c r="P78" s="2"/>
    </row>
    <row r="79" spans="1:16" ht="18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2"/>
      <c r="O79" s="2"/>
      <c r="P79" s="2"/>
    </row>
    <row r="80" spans="1:16" ht="18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2"/>
      <c r="O80" s="2"/>
      <c r="P80" s="2"/>
    </row>
    <row r="81" spans="1:16" ht="36" x14ac:dyDescent="0.25">
      <c r="A81" s="2" t="s">
        <v>454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2"/>
      <c r="O81" s="2"/>
      <c r="P81" s="2"/>
    </row>
    <row r="82" spans="1:16" s="2" customFormat="1" ht="18" x14ac:dyDescent="0.25">
      <c r="A82" s="52"/>
      <c r="O82" s="51"/>
    </row>
    <row r="83" spans="1:16" s="2" customFormat="1" ht="14.25" customHeight="1" x14ac:dyDescent="0.25"/>
    <row r="84" spans="1:16" s="2" customFormat="1" ht="18" x14ac:dyDescent="0.25"/>
    <row r="85" spans="1:16" s="2" customFormat="1" ht="18" x14ac:dyDescent="0.25"/>
    <row r="86" spans="1:16" s="2" customFormat="1" ht="18" x14ac:dyDescent="0.25"/>
    <row r="87" spans="1:16" s="2" customFormat="1" ht="15" customHeight="1" x14ac:dyDescent="0.25"/>
    <row r="88" spans="1:16" s="2" customFormat="1" ht="18" x14ac:dyDescent="0.25">
      <c r="A88" s="52"/>
      <c r="O88" s="51"/>
    </row>
    <row r="89" spans="1:16" s="2" customFormat="1" ht="18" x14ac:dyDescent="0.25">
      <c r="A89" s="52"/>
      <c r="M89" s="51"/>
    </row>
    <row r="90" spans="1:16" s="2" customFormat="1" ht="18" x14ac:dyDescent="0.25">
      <c r="A90" s="52"/>
      <c r="M90" s="51"/>
    </row>
    <row r="91" spans="1:16" s="2" customFormat="1" ht="18" x14ac:dyDescent="0.25">
      <c r="A91" s="52"/>
      <c r="M91" s="51"/>
    </row>
    <row r="92" spans="1:16" s="2" customFormat="1" ht="18" x14ac:dyDescent="0.25">
      <c r="A92" s="52"/>
      <c r="M92" s="51"/>
    </row>
    <row r="93" spans="1:16" s="2" customFormat="1" ht="18" x14ac:dyDescent="0.25">
      <c r="A93" s="52"/>
      <c r="M93" s="51"/>
    </row>
    <row r="94" spans="1:16" s="2" customFormat="1" ht="18" x14ac:dyDescent="0.25">
      <c r="A94" s="52"/>
      <c r="M94" s="51"/>
    </row>
    <row r="95" spans="1:16" s="2" customFormat="1" ht="18" x14ac:dyDescent="0.25">
      <c r="A95" s="52"/>
      <c r="M95" s="51"/>
    </row>
    <row r="96" spans="1:16" ht="13.8" x14ac:dyDescent="0.25">
      <c r="A96" s="50"/>
    </row>
    <row r="97" spans="1:1" ht="13.8" x14ac:dyDescent="0.25">
      <c r="A97" s="50"/>
    </row>
  </sheetData>
  <mergeCells count="5">
    <mergeCell ref="A76:D76"/>
    <mergeCell ref="N76:P76"/>
    <mergeCell ref="A1:P1"/>
    <mergeCell ref="A2:P2"/>
    <mergeCell ref="A3:P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8" fitToHeight="148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Приложение 1</vt:lpstr>
      <vt:lpstr>Приложение 2</vt:lpstr>
      <vt:lpstr>Приложение 3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'Приложение 1'!Область_печати</vt:lpstr>
      <vt:lpstr>'Приложение 2'!Область_печати</vt:lpstr>
      <vt:lpstr>'Приложение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2020-07-29T12:35:07Z</dcterms:modified>
</cp:coreProperties>
</file>